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pproved Water Rate 1" sheetId="1" r:id="rId4"/>
    <sheet state="visible" name="Not Approved Water Rate Tiered " sheetId="2" r:id="rId5"/>
    <sheet state="visible" name="Tiered Water Rate 2 April 2023" sheetId="3" r:id="rId6"/>
    <sheet state="visible" name="AWWA Meter Equivalency" sheetId="4" r:id="rId7"/>
    <sheet state="visible" name="Wastewater Rate and Budget" sheetId="5" r:id="rId8"/>
    <sheet state="visible" name="Explanations" sheetId="6" r:id="rId9"/>
    <sheet state="visible" name="Total Bill Water and WW" sheetId="7" r:id="rId10"/>
    <sheet state="visible" name="5 Year Budget Water Only" sheetId="8" r:id="rId11"/>
    <sheet state="visible" name="Water Fixed Variable Costs" sheetId="9" r:id="rId12"/>
  </sheets>
  <definedNames/>
  <calcPr/>
  <extLst>
    <ext uri="GoogleSheetsCustomDataVersion2">
      <go:sheetsCustomData xmlns:go="http://customooxmlschemas.google.com/" r:id="rId13" roundtripDataChecksum="vjjJD3BCbN/dCkQGzW4US4BOE05ItqCcVyH359vU6ko="/>
    </ext>
  </extLst>
</workbook>
</file>

<file path=xl/sharedStrings.xml><?xml version="1.0" encoding="utf-8"?>
<sst xmlns="http://schemas.openxmlformats.org/spreadsheetml/2006/main" count="1066" uniqueCount="362">
  <si>
    <t xml:space="preserve">Current Overage </t>
  </si>
  <si>
    <t>WATER RATE OPTION 1- 2021 USAGE</t>
  </si>
  <si>
    <t>Average Usage</t>
  </si>
  <si>
    <t>Average Units</t>
  </si>
  <si>
    <t>Current Usage-550</t>
  </si>
  <si>
    <t>Current/ 130</t>
  </si>
  <si>
    <t>Current Water bill</t>
  </si>
  <si>
    <t>Year 1 Water Bill</t>
  </si>
  <si>
    <t>Year 2 Water Bill</t>
  </si>
  <si>
    <t>Year 3 Water Bill</t>
  </si>
  <si>
    <t>Year 4 Water Bill</t>
  </si>
  <si>
    <t>Year 5 Water Bill</t>
  </si>
  <si>
    <t>Difference Year 1-Current</t>
  </si>
  <si>
    <t>Difference Year 2-Current</t>
  </si>
  <si>
    <t>Difference Year 3-Current</t>
  </si>
  <si>
    <t>Difference Year 4-Current</t>
  </si>
  <si>
    <t>Difference Year 5-Current</t>
  </si>
  <si>
    <t>Usage Rate Per 100 CFT</t>
  </si>
  <si>
    <t>Year 1</t>
  </si>
  <si>
    <t>Year 2</t>
  </si>
  <si>
    <t>Multiplier of 4% Usage Rate Increase</t>
  </si>
  <si>
    <t>Year 3</t>
  </si>
  <si>
    <t>Year 4</t>
  </si>
  <si>
    <t>Year 5</t>
  </si>
  <si>
    <t>*Larger meter size</t>
  </si>
  <si>
    <t>Meter Size</t>
  </si>
  <si>
    <t>Quantity</t>
  </si>
  <si>
    <t>3/4 inch</t>
  </si>
  <si>
    <t>2 inch</t>
  </si>
  <si>
    <t>3 inch</t>
  </si>
  <si>
    <t>4 inch</t>
  </si>
  <si>
    <t>Average increase in Year 5</t>
  </si>
  <si>
    <t>Total Meters</t>
  </si>
  <si>
    <t>Year 5 Increase Inflation</t>
  </si>
  <si>
    <t>% 1st Year</t>
  </si>
  <si>
    <t>Increase Annual Inflation</t>
  </si>
  <si>
    <t>Current Rate</t>
  </si>
  <si>
    <t>3/4"</t>
  </si>
  <si>
    <t>2'</t>
  </si>
  <si>
    <t>3"</t>
  </si>
  <si>
    <t>4"</t>
  </si>
  <si>
    <t xml:space="preserve">Profit and Loss </t>
  </si>
  <si>
    <t>Year5</t>
  </si>
  <si>
    <t>Expenses</t>
  </si>
  <si>
    <t>Income</t>
  </si>
  <si>
    <t>Additional Reserves</t>
  </si>
  <si>
    <t>Total Profit/Loss 5 Years</t>
  </si>
  <si>
    <t>% of Base Cost Towards Average Fixed Costs</t>
  </si>
  <si>
    <t>Monthy Base Income</t>
  </si>
  <si>
    <t>Annual Base Income</t>
  </si>
  <si>
    <t>%</t>
  </si>
  <si>
    <t>year 1</t>
  </si>
  <si>
    <t>Differences in Bills</t>
  </si>
  <si>
    <t>WATER RATE TIERED OPTION 2- 2021 USAGE</t>
  </si>
  <si>
    <t>Customer Name</t>
  </si>
  <si>
    <t>Tier 1 0-3</t>
  </si>
  <si>
    <t>Tier 2 4-7</t>
  </si>
  <si>
    <t>Tier 3 8-11</t>
  </si>
  <si>
    <t>Tier 4 12-15</t>
  </si>
  <si>
    <t>Tier 5 15-</t>
  </si>
  <si>
    <t xml:space="preserve"> Year 1 -5 Usage Rate Per 100 CFT</t>
  </si>
  <si>
    <t>1</t>
  </si>
  <si>
    <t>Tier 1 /0-3 Units</t>
  </si>
  <si>
    <t>2</t>
  </si>
  <si>
    <t>Tier 2 /4-7 Units</t>
  </si>
  <si>
    <t>Multiplier of 5.5%</t>
  </si>
  <si>
    <t>3</t>
  </si>
  <si>
    <t>Tier 3 /8-11 Units</t>
  </si>
  <si>
    <t>4</t>
  </si>
  <si>
    <t>Tier 4 /12-15 Units</t>
  </si>
  <si>
    <t>5</t>
  </si>
  <si>
    <t>Tier 5 /16+ Units</t>
  </si>
  <si>
    <t>6</t>
  </si>
  <si>
    <t>7</t>
  </si>
  <si>
    <t>8</t>
  </si>
  <si>
    <t>9</t>
  </si>
  <si>
    <t>10</t>
  </si>
  <si>
    <t>11</t>
  </si>
  <si>
    <t>total meters</t>
  </si>
  <si>
    <t>12</t>
  </si>
  <si>
    <t>13</t>
  </si>
  <si>
    <t>14</t>
  </si>
  <si>
    <t>Base Rate</t>
  </si>
  <si>
    <t>Increase Annual</t>
  </si>
  <si>
    <t>15</t>
  </si>
  <si>
    <t>Increase Year 5</t>
  </si>
  <si>
    <t>16</t>
  </si>
  <si>
    <t>17</t>
  </si>
  <si>
    <t>18</t>
  </si>
  <si>
    <t>19</t>
  </si>
  <si>
    <t>20</t>
  </si>
  <si>
    <t>21</t>
  </si>
  <si>
    <t>22</t>
  </si>
  <si>
    <t>23</t>
  </si>
  <si>
    <t>24</t>
  </si>
  <si>
    <t>25</t>
  </si>
  <si>
    <t>26</t>
  </si>
  <si>
    <t>Additional CIP</t>
  </si>
  <si>
    <t>27</t>
  </si>
  <si>
    <t>28</t>
  </si>
  <si>
    <t>29</t>
  </si>
  <si>
    <t>30</t>
  </si>
  <si>
    <t>31</t>
  </si>
  <si>
    <t>32</t>
  </si>
  <si>
    <t>33</t>
  </si>
  <si>
    <t>Average</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</si>
  <si>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</si>
  <si>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</si>
  <si>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</si>
  <si>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</si>
  <si>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</si>
  <si>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</si>
  <si>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</si>
  <si>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</si>
  <si>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</si>
  <si>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</si>
  <si>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</si>
  <si>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</si>
  <si>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</si>
  <si>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</si>
  <si>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</si>
  <si>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</si>
  <si>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</si>
  <si>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</si>
  <si>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</si>
  <si>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</si>
  <si>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</si>
  <si>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</si>
  <si>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</si>
  <si>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</si>
  <si>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</si>
  <si>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</si>
  <si>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</si>
  <si>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</si>
  <si>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</si>
  <si>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</si>
  <si>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</si>
  <si>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</si>
  <si>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</si>
  <si>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</si>
  <si>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</si>
  <si>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</si>
  <si>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</si>
  <si>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</si>
  <si>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</si>
  <si>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</si>
  <si>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</si>
  <si>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</si>
  <si>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</si>
  <si>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</si>
  <si>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</si>
  <si>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</si>
  <si>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</si>
  <si>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</si>
  <si>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</si>
  <si>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</si>
  <si>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</si>
  <si>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</si>
  <si>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</si>
  <si>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</si>
  <si>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</si>
  <si>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</si>
  <si>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</si>
  <si>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</si>
  <si>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</si>
  <si>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</si>
  <si>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</si>
  <si>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</si>
  <si>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</si>
  <si>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</si>
  <si>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</si>
  <si>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</si>
  <si>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</si>
  <si>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</si>
  <si>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</si>
  <si>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</si>
  <si>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</si>
  <si>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</si>
  <si>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</si>
  <si>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</si>
  <si>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</si>
  <si>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</si>
  <si>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</si>
  <si>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</si>
  <si>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</si>
  <si>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</si>
  <si>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</si>
  <si>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</si>
  <si>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</si>
  <si>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</si>
  <si>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</si>
  <si>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</si>
  <si>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</si>
  <si>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</si>
  <si>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</si>
  <si>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</si>
  <si>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</si>
  <si>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</si>
  <si>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</si>
  <si>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</si>
  <si>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</si>
  <si>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</si>
  <si>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</si>
  <si>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</si>
  <si>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</si>
  <si>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</si>
  <si>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</si>
  <si>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</si>
  <si>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</si>
  <si>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Monthly</t>
  </si>
  <si>
    <t>Annual</t>
  </si>
  <si>
    <t>% Towads Fixed Costs</t>
  </si>
  <si>
    <t>WATER TIERED OPTION 2 -APRIL 2023 USAGE</t>
  </si>
  <si>
    <t>Average Water Bill Increase in Year 5</t>
  </si>
  <si>
    <t>5% increase Annual</t>
  </si>
  <si>
    <t>10% increase year 5</t>
  </si>
  <si>
    <t>% of Base Cost Towards Fixed Costs</t>
  </si>
  <si>
    <t>Meter Size in "</t>
  </si>
  <si>
    <t>Decimal Size</t>
  </si>
  <si>
    <t>Number of Meters</t>
  </si>
  <si>
    <t>AWWA Safe Maximum Operating Cap. (GPM)</t>
  </si>
  <si>
    <t>Max Demand (GPM)</t>
  </si>
  <si>
    <t>% of Max Demand by Meter Size</t>
  </si>
  <si>
    <t>Total Fixed Costs Allocated by Meter Size</t>
  </si>
  <si>
    <t>Theoretical Base Rate by Meter Size per M</t>
  </si>
  <si>
    <t>A</t>
  </si>
  <si>
    <t>B</t>
  </si>
  <si>
    <t>C</t>
  </si>
  <si>
    <t>D</t>
  </si>
  <si>
    <t>E= D * C</t>
  </si>
  <si>
    <t>F= % of total</t>
  </si>
  <si>
    <t>G= % * total</t>
  </si>
  <si>
    <t>H=G/C/12</t>
  </si>
  <si>
    <t>2"</t>
  </si>
  <si>
    <t>Total</t>
  </si>
  <si>
    <t>Average Units Water Used Jan-March 2021</t>
  </si>
  <si>
    <t xml:space="preserve">* Proposed Number of Wasterwater Charges </t>
  </si>
  <si>
    <t>Difference to Current Wastewater Bill</t>
  </si>
  <si>
    <t>Per 10 Units</t>
  </si>
  <si>
    <t>Current Bill</t>
  </si>
  <si>
    <t>Year2</t>
  </si>
  <si>
    <t>Current Wastewater Budget  2022-2023</t>
  </si>
  <si>
    <t>WW annual income</t>
  </si>
  <si>
    <t>Payroll and Taxes</t>
  </si>
  <si>
    <t>Phone and Internet</t>
  </si>
  <si>
    <t>PGE</t>
  </si>
  <si>
    <t>Testing</t>
  </si>
  <si>
    <t>Sewer loan</t>
  </si>
  <si>
    <t>Permit Fee</t>
  </si>
  <si>
    <t>Repairs/Maintenance</t>
  </si>
  <si>
    <t>Total Expenses</t>
  </si>
  <si>
    <t>CIP Reserves</t>
  </si>
  <si>
    <t xml:space="preserve"> Wastewater Profit/Loss</t>
  </si>
  <si>
    <t>Sewer Annual Income</t>
  </si>
  <si>
    <t xml:space="preserve">CIP Reserves </t>
  </si>
  <si>
    <t>TOTAL COST TO REPLACE SYSTEM</t>
  </si>
  <si>
    <t>TOTAL ANNUAL CIP RESERVES NEEDED</t>
  </si>
  <si>
    <t>TOTAL WASTEWATER CONNECTIONS</t>
  </si>
  <si>
    <t>*Charges based on January through May average water units used</t>
  </si>
  <si>
    <t>**No sewer/has private septic</t>
  </si>
  <si>
    <t>***Larger meter size</t>
  </si>
  <si>
    <t>Conversions for Wastewater Usage Based on Water Consumption</t>
  </si>
  <si>
    <t>1CFT=7.48 Gal</t>
  </si>
  <si>
    <t>100CFT=1 Unit</t>
  </si>
  <si>
    <t>1 Unit=748 Gal</t>
  </si>
  <si>
    <t>10 Unit=7480 Gal</t>
  </si>
  <si>
    <t>Year 5 Increase</t>
  </si>
  <si>
    <t>Annual Increase</t>
  </si>
  <si>
    <t>Monthly Service Rate</t>
  </si>
  <si>
    <t>Wastewater Rate</t>
  </si>
  <si>
    <t xml:space="preserve">Proposed rate will be based on customer's water usage Jan-March. Average usage will set the rate until April the following year. The quantity of wastewater charges will be per 10 units of ave water usage from Jan to March </t>
  </si>
  <si>
    <t xml:space="preserve">*The board will review the budget annually to determine if it is necessary to go into the next years rate. They can stop or move rates anywhere within the 5 year proposed rate structure based upon the budget. </t>
  </si>
  <si>
    <t>* 5% increase annually for base rate</t>
  </si>
  <si>
    <t>*10% increase on year 5 to allow flexibility to go higher only if needed. Intention is to be able to stop at year 4 or only increase either base or usage rate.</t>
  </si>
  <si>
    <t>*5.5% increase annually for usage rates of fixed water structure</t>
  </si>
  <si>
    <t>*There are a lot of variables in this rate structure like, accuracy of historical information, fluctuation of water usage, what usage will look like when we offer raw ag water at a cheaper rate for gardens, meter accuracy... There are a couple meters that haven't worked or been read in years so we estimated usage. We have replaced all meters that were not working, except one, which is on order. Also older meters do not read all the water that is used so we are going to be replacing most meters with a grant, wich will allow for more accurate readings in the future.</t>
  </si>
  <si>
    <t>*This study needs to be done again after the 5th year is over</t>
  </si>
  <si>
    <t>*Having 550CFT of water allotted with the base rate causes customers who are closest to the 550CFT usage to have the highest increase in their bill but everyone is being charged the same ratio.</t>
  </si>
  <si>
    <t>*Customers who are currently being charged multiple base rates for one meter with multiple units on the parcel will only pay one base rate per meter with proposed rate increase. This is because they are paying fo all the water used at the same ratio as everyone else.</t>
  </si>
  <si>
    <t>*A tiered rate structure means the more water you use the higher are you are charged per unit. A unit is 100CFT. 100CFT=748 gallons. This encourages conservation and offers people the option to conserve to have a lower water bill.</t>
  </si>
  <si>
    <t>*The proposed usage rates are less than the curent usage usage rate of $11.</t>
  </si>
  <si>
    <t xml:space="preserve">* There will be no allottment of water with the base rate. Offering water with the base rate means you are subsidizing one person's bill with anothers and that goes against prop 218 guidelines. </t>
  </si>
  <si>
    <t>*Base rates should cover the system's fixed costs, meaning the costs that do not change depending on how much water is treated. Weott CSD has 97% fixed costs. Having the base rate cover all of the fixed costs would have a very high base rate for customers so we chose to go with an average of 74% going towards fixed costs. The risk you take is if everyone stopped using water the district could not cover their fixed bills to operate. We feel comfortable with 74% as the likelihood of that many people reducing usage to below 74% of the needed income is very low.</t>
  </si>
  <si>
    <t>*We have put a lot of work into cutting the budget doen as much as possible and verifying accuacy of information but the budget will need to be reviewed closely yearly at minimum</t>
  </si>
  <si>
    <t>*Meter base rates are going to increase by a % instead of following the AWWA meter equivalency standards because the cost increase for the larger meter customers would be at a much higher ratio than customers with a residential 3/4" meter making their bills astoronimaly high. This is partly because there are only a few larger sized meters to share the cost in Weott</t>
  </si>
  <si>
    <t>Any questions please call Bonnie at 707-932-0800 to schedule an appoitnment or talk on the phone.</t>
  </si>
  <si>
    <t xml:space="preserve">Combined Total Bill Water Rate 1 </t>
  </si>
  <si>
    <t>Difference in Total Bill Water Rate 1</t>
  </si>
  <si>
    <t>Combined Total Bill Water Rate 2</t>
  </si>
  <si>
    <t>Difference in Total Bill Rate 2</t>
  </si>
  <si>
    <t xml:space="preserve">Year 5 </t>
  </si>
  <si>
    <t>Average Bill Increase</t>
  </si>
  <si>
    <t>Inflation Rate</t>
  </si>
  <si>
    <t xml:space="preserve">Actual </t>
  </si>
  <si>
    <t xml:space="preserve"> Budget</t>
  </si>
  <si>
    <t>Projection</t>
  </si>
  <si>
    <t>Fiscal year</t>
  </si>
  <si>
    <t>Operating Revenue:</t>
  </si>
  <si>
    <t>Inacurate</t>
  </si>
  <si>
    <t>Unknown</t>
  </si>
  <si>
    <t>Water Service</t>
  </si>
  <si>
    <t>Total Operating Revenue</t>
  </si>
  <si>
    <t>Operating Expenses</t>
  </si>
  <si>
    <t xml:space="preserve">5 Year Average </t>
  </si>
  <si>
    <t>Salaries &amp; Benefits</t>
  </si>
  <si>
    <t>System Materials &amp;  Supplies</t>
  </si>
  <si>
    <t>Electricity</t>
  </si>
  <si>
    <t>Permits &amp; Licensing</t>
  </si>
  <si>
    <t>Training</t>
  </si>
  <si>
    <t>Dues &amp; Memberships</t>
  </si>
  <si>
    <t>Operations Expense</t>
  </si>
  <si>
    <t>System Repairs &amp; Maintenance</t>
  </si>
  <si>
    <t xml:space="preserve">Fuel </t>
  </si>
  <si>
    <t>Professional Services</t>
  </si>
  <si>
    <t>Travel</t>
  </si>
  <si>
    <t>COVID Related Expenses</t>
  </si>
  <si>
    <t>Insurance</t>
  </si>
  <si>
    <t>Telephone</t>
  </si>
  <si>
    <t>Postage</t>
  </si>
  <si>
    <t>Office Expense</t>
  </si>
  <si>
    <t>Subscriptions</t>
  </si>
  <si>
    <t>Internet</t>
  </si>
  <si>
    <t>Software</t>
  </si>
  <si>
    <t>QuickBooks</t>
  </si>
  <si>
    <t>Bank Charges</t>
  </si>
  <si>
    <t>Fradulent Expenses</t>
  </si>
  <si>
    <t>Miscellaneous Expense</t>
  </si>
  <si>
    <t>Disposal</t>
  </si>
  <si>
    <t>Community Center</t>
  </si>
  <si>
    <t>Grounds Maintenance</t>
  </si>
  <si>
    <t>Total Operating Expenses</t>
  </si>
  <si>
    <t>Debt Service</t>
  </si>
  <si>
    <t>Reserve Funding:</t>
  </si>
  <si>
    <t>Debt Reserves</t>
  </si>
  <si>
    <t>Operating Reserves</t>
  </si>
  <si>
    <t>Emergency Reserves</t>
  </si>
  <si>
    <t>Total Reserves</t>
  </si>
  <si>
    <t>Total Costs</t>
  </si>
  <si>
    <t>Net Revenue from Operations</t>
  </si>
  <si>
    <t>Non-Operating Revenue/(Expenses):</t>
  </si>
  <si>
    <t>Late Fees</t>
  </si>
  <si>
    <t>Other Income</t>
  </si>
  <si>
    <t>Uncategorized Income</t>
  </si>
  <si>
    <t>Interest Revenue</t>
  </si>
  <si>
    <t>CC Utilities</t>
  </si>
  <si>
    <t>Total Non-Operating Revenue/(Expenses)</t>
  </si>
  <si>
    <t>Net Profit/(Loss)</t>
  </si>
  <si>
    <t>TOTAL COST TO REPLACE WATER SYSTEM</t>
  </si>
  <si>
    <t>Weott Community Services District 5-Year Average Fixed/Variable Costs</t>
  </si>
  <si>
    <t>OPERATIONS &amp; MAINTENANCE EXPENSES</t>
  </si>
  <si>
    <t>5-Year Average Costs</t>
  </si>
  <si>
    <t>% Fixed</t>
  </si>
  <si>
    <t>$ Fixed</t>
  </si>
  <si>
    <t>$ Variable</t>
  </si>
  <si>
    <t>Total Operation and Maintenance Expenses:</t>
  </si>
  <si>
    <t>Reserve Funding</t>
  </si>
  <si>
    <t>Operating Reserve Funding</t>
  </si>
  <si>
    <t>Emergency Reserve Funding</t>
  </si>
  <si>
    <t>Replacement of Existing Capital Assets</t>
  </si>
  <si>
    <t>Total Reserve Funding</t>
  </si>
  <si>
    <t>Total Cost of Service</t>
  </si>
  <si>
    <t>Fixed-Variable as % of all Expenses</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</si>
</sst>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_(&quot;$&quot;* #,##0.00_);_(&quot;$&quot;* \(#,##0.00\);_(&quot;$&quot;* &quot;-&quot;??_);_(@_)"/>
    <numFmt numFmtId="165" formatCode="_(&quot;$&quot;* #,##0_);_(&quot;$&quot;* \(#,##0\);_(&quot;$&quot;* &quot;-&quot;??_);_(@_)"/>
    <numFmt numFmtId="166" formatCode="&quot;$&quot;#,##0.00_);[Red]\(&quot;$&quot;#,##0.00\)"/>
    <numFmt numFmtId="167" formatCode="&quot;$&quot;#,##0"/>
    <numFmt numFmtId="168" formatCode="0.000"/>
    <numFmt numFmtId="169" formatCode="0.0%"/>
    <numFmt numFmtId="170" formatCode="_(&quot;$&quot;* #,##0.0_);_(&quot;$&quot;* \(#,##0.0\);_(&quot;$&quot;* &quot;-&quot;??_);_(@_)"/>
    <numFmt numFmtId="171" formatCode="&quot;$&quot;#,##0.00"/>
  </numFmts>
  <fonts count="16">
    <font>
      <sz val="11.0"/>
      <color theme="1"/>
      <name val="Calibri"/>
      <scheme val="minor"/>
    </font>
    <font>
      <b/>
      <sz val="11.0"/>
      <color theme="1"/>
      <name val="Calibri"/>
    </font>
    <font>
      <b/>
      <sz val="18.0"/>
      <color theme="1"/>
      <name val="Calibri"/>
    </font>
    <font>
      <sz val="11.0"/>
      <color theme="1"/>
      <name val="Calibri"/>
    </font>
    <font/>
    <font>
      <color theme="1"/>
      <name val="Calibri"/>
    </font>
    <font>
      <b/>
      <color theme="1"/>
      <name val="Calibri"/>
    </font>
    <font>
      <color theme="1"/>
      <name val="Calibri"/>
      <scheme val="minor"/>
    </font>
    <font>
      <b/>
      <sz val="10.0"/>
      <color theme="1"/>
      <name val="Times New Roman"/>
    </font>
    <font>
      <sz val="10.0"/>
      <color theme="1"/>
      <name val="Times New Roman"/>
    </font>
    <font>
      <sz val="11.0"/>
      <color rgb="FF000000"/>
      <name val="Calibri"/>
    </font>
    <font>
      <b/>
      <sz val="10.0"/>
      <color theme="1"/>
      <name val="Calibri"/>
    </font>
    <font>
      <sz val="11.0"/>
      <color rgb="FFFF0000"/>
      <name val="Calibri"/>
    </font>
    <font>
      <b/>
      <sz val="11.0"/>
      <color rgb="FF000000"/>
      <name val="Calibri"/>
    </font>
    <font>
      <b/>
      <sz val="11.0"/>
      <color rgb="FFFF0000"/>
      <name val="Calibri"/>
    </font>
    <font>
      <b/>
      <color theme="1"/>
      <name val="Calibri"/>
      <scheme val="minor"/>
    </font>
  </fonts>
  <fills count="16">
    <fill>
      <patternFill patternType="none"/>
    </fill>
    <fill>
      <patternFill patternType="lightGray"/>
    </fill>
    <fill>
      <patternFill patternType="solid">
        <fgColor theme="0"/>
        <bgColor theme="0"/>
      </patternFill>
    </fill>
    <fill>
      <patternFill patternType="solid">
        <fgColor rgb="FFD9E2F3"/>
        <bgColor rgb="FFD9E2F3"/>
      </patternFill>
    </fill>
    <fill>
      <patternFill patternType="solid">
        <fgColor rgb="FFFEF2CB"/>
        <bgColor rgb="FFFEF2CB"/>
      </patternFill>
    </fill>
    <fill>
      <patternFill patternType="solid">
        <fgColor rgb="FFFBE4D5"/>
        <bgColor rgb="FFFBE4D5"/>
      </patternFill>
    </fill>
    <fill>
      <patternFill patternType="solid">
        <fgColor rgb="FFECECEC"/>
        <bgColor rgb="FFECECEC"/>
      </patternFill>
    </fill>
    <fill>
      <patternFill patternType="solid">
        <fgColor rgb="FFE2EFD9"/>
        <bgColor rgb="FFE2EFD9"/>
      </patternFill>
    </fill>
    <fill>
      <patternFill patternType="solid">
        <fgColor rgb="FFD0CECE"/>
        <bgColor rgb="FFD0CECE"/>
      </patternFill>
    </fill>
    <fill>
      <patternFill patternType="solid">
        <fgColor rgb="FFFFFF00"/>
        <bgColor rgb="FFFFFF00"/>
      </patternFill>
    </fill>
    <fill>
      <patternFill patternType="solid">
        <fgColor theme="6"/>
        <bgColor theme="6"/>
      </patternFill>
    </fill>
    <fill>
      <patternFill patternType="solid">
        <fgColor rgb="FFFFC000"/>
        <bgColor rgb="FFFFC000"/>
      </patternFill>
    </fill>
    <fill>
      <patternFill patternType="solid">
        <fgColor rgb="FFA8D08D"/>
        <bgColor rgb="FFA8D08D"/>
      </patternFill>
    </fill>
    <fill>
      <patternFill patternType="solid">
        <fgColor rgb="FFB4C6E7"/>
        <bgColor rgb="FFB4C6E7"/>
      </patternFill>
    </fill>
    <fill>
      <patternFill patternType="solid">
        <fgColor rgb="FFE4B6EC"/>
        <bgColor rgb="FFE4B6EC"/>
      </patternFill>
    </fill>
    <fill>
      <patternFill patternType="solid">
        <fgColor rgb="FFE7E6E6"/>
        <bgColor rgb="FFE7E6E6"/>
      </patternFill>
    </fill>
  </fills>
  <borders count="75">
    <border/>
    <border>
      <left/>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bottom style="thin">
        <color rgb="FF000000"/>
      </bottom>
    </border>
    <border>
      <left style="thin">
        <color rgb="FF000000"/>
      </left>
      <right style="thin">
        <color rgb="FF000000"/>
      </right>
      <top style="thin">
        <color rgb="FF000000"/>
      </top>
    </border>
    <border>
      <top style="thin">
        <color rgb="FF000000"/>
      </top>
    </border>
    <border>
      <left style="thick">
        <color rgb="FF000000"/>
      </left>
      <right/>
      <top style="thin">
        <color rgb="FF000000"/>
      </top>
      <bottom/>
    </border>
    <border>
      <left style="thick">
        <color rgb="FF000000"/>
      </left>
      <right/>
      <top/>
      <bottom/>
    </border>
    <border>
      <left style="thick">
        <color rgb="FF000000"/>
      </left>
      <top/>
      <bottom/>
    </border>
    <border>
      <top/>
      <bottom/>
    </border>
    <border>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right style="thin">
        <color rgb="FF000000"/>
      </right>
      <top style="thin">
        <color rgb="FF000000"/>
      </top>
    </border>
    <border>
      <left style="medium">
        <color rgb="FF000000"/>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right/>
      <top/>
    </border>
    <border>
      <left style="thin">
        <color rgb="FF000000"/>
      </left>
      <top style="thin">
        <color rgb="FF000000"/>
      </top>
    </border>
    <border>
      <left/>
      <right/>
    </border>
    <border>
      <right style="thin">
        <color rgb="FF000000"/>
      </right>
    </border>
    <border>
      <bottom style="thin">
        <color rgb="FF000000"/>
      </bottom>
    </border>
    <border>
      <left style="thin">
        <color rgb="FF000000"/>
      </left>
      <right style="thin">
        <color rgb="FF000000"/>
      </right>
      <top style="thin">
        <color rgb="FF000000"/>
      </top>
      <bottom style="double">
        <color rgb="FF000000"/>
      </bottom>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left style="thin">
        <color rgb="FF000000"/>
      </left>
      <bottom style="thin">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thin">
        <color rgb="FF000000"/>
      </top>
      <bottom style="double">
        <color rgb="FF000000"/>
      </bottom>
    </border>
    <border>
      <left style="medium">
        <color rgb="FF000000"/>
      </left>
      <right style="thin">
        <color rgb="FF000000"/>
      </right>
      <top style="thin">
        <color rgb="FF000000"/>
      </top>
      <bottom style="double">
        <color rgb="FF000000"/>
      </bottom>
    </border>
    <border>
      <left style="thin">
        <color rgb="FF000000"/>
      </left>
      <right style="medium">
        <color rgb="FF000000"/>
      </right>
      <bottom style="thin">
        <color rgb="FF000000"/>
      </bottom>
    </border>
    <border>
      <left style="medium">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left style="medium">
        <color rgb="FF000000"/>
      </left>
      <right style="thin">
        <color rgb="FF000000"/>
      </right>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bottom style="thin">
        <color rgb="FF000000"/>
      </bottom>
    </border>
    <border>
      <left style="medium">
        <color rgb="FF000000"/>
      </left>
      <right style="thin">
        <color rgb="FF000000"/>
      </right>
      <top/>
      <bottom style="thin">
        <color rgb="FF000000"/>
      </bottom>
    </border>
    <border>
      <left style="medium">
        <color rgb="FF000000"/>
      </left>
      <right style="thin">
        <color rgb="FF000000"/>
      </right>
      <top/>
      <bottom/>
    </border>
    <border>
      <left style="thin">
        <color rgb="FF000000"/>
      </left>
      <right style="thin">
        <color rgb="FF000000"/>
      </right>
      <top/>
      <bottom/>
    </border>
    <border>
      <left/>
      <right style="thin">
        <color rgb="FF000000"/>
      </right>
      <top style="thin">
        <color rgb="FF000000"/>
      </top>
      <bottom/>
    </border>
    <border>
      <left style="thin">
        <color rgb="FF000000"/>
      </left>
      <right style="thin">
        <color rgb="FF000000"/>
      </right>
      <top style="thin">
        <color rgb="FF000000"/>
      </top>
      <bottom/>
    </border>
    <border>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thin">
        <color rgb="FF000000"/>
      </right>
      <top style="medium">
        <color rgb="FF000000"/>
      </top>
      <bottom style="medium">
        <color rgb="FF000000"/>
      </bottom>
    </border>
    <border>
      <right style="thin">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rder>
    <border>
      <left style="thin">
        <color rgb="FF000000"/>
      </left>
      <right style="thin">
        <color rgb="FF000000"/>
      </right>
      <top style="medium">
        <color rgb="FF000000"/>
      </top>
    </border>
    <border>
      <left style="medium">
        <color rgb="FF000000"/>
      </left>
      <right style="medium">
        <color rgb="FF000000"/>
      </right>
      <bottom style="thin">
        <color rgb="FF000000"/>
      </bottom>
    </border>
    <border>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301">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0" fillId="0" fontId="1" numFmtId="164" xfId="0" applyAlignment="1" applyFont="1" applyNumberFormat="1">
      <alignment horizontal="center" shrinkToFit="0" wrapText="1"/>
    </xf>
    <xf borderId="0" fillId="0" fontId="2" numFmtId="164" xfId="0" applyAlignment="1" applyFont="1" applyNumberFormat="1">
      <alignment horizontal="center"/>
    </xf>
    <xf borderId="1" fillId="2" fontId="1" numFmtId="164" xfId="0" applyAlignment="1" applyBorder="1" applyFill="1" applyFont="1" applyNumberFormat="1">
      <alignment horizontal="center" shrinkToFit="0" wrapText="1"/>
    </xf>
    <xf borderId="0" fillId="0" fontId="3" numFmtId="49" xfId="0" applyFont="1" applyNumberFormat="1"/>
    <xf borderId="0" fillId="0" fontId="3" numFmtId="0" xfId="0" applyAlignment="1" applyFont="1">
      <alignment shrinkToFit="0" wrapText="1"/>
    </xf>
    <xf borderId="0" fillId="0" fontId="1" numFmtId="0" xfId="0" applyAlignment="1" applyFont="1">
      <alignment shrinkToFit="0" wrapText="1"/>
    </xf>
    <xf borderId="1" fillId="3" fontId="1" numFmtId="164" xfId="0" applyAlignment="1" applyBorder="1" applyFill="1" applyFont="1" applyNumberFormat="1">
      <alignment shrinkToFit="0" wrapText="1"/>
    </xf>
    <xf borderId="1" fillId="4" fontId="1" numFmtId="164" xfId="0" applyAlignment="1" applyBorder="1" applyFill="1" applyFont="1" applyNumberFormat="1">
      <alignment horizontal="center" shrinkToFit="0" wrapText="1"/>
    </xf>
    <xf borderId="1" fillId="5" fontId="1" numFmtId="164" xfId="0" applyAlignment="1" applyBorder="1" applyFill="1" applyFont="1" applyNumberFormat="1">
      <alignment horizontal="center" shrinkToFit="0" wrapText="1"/>
    </xf>
    <xf borderId="1" fillId="6" fontId="1" numFmtId="164" xfId="0" applyAlignment="1" applyBorder="1" applyFill="1" applyFont="1" applyNumberFormat="1">
      <alignment horizontal="center" shrinkToFit="0" wrapText="1"/>
    </xf>
    <xf borderId="1" fillId="7" fontId="1" numFmtId="164" xfId="0" applyAlignment="1" applyBorder="1" applyFill="1" applyFont="1" applyNumberFormat="1">
      <alignment horizontal="center" shrinkToFit="0" wrapText="1"/>
    </xf>
    <xf borderId="1" fillId="8" fontId="1" numFmtId="164" xfId="0" applyAlignment="1" applyBorder="1" applyFill="1" applyFont="1" applyNumberFormat="1">
      <alignment horizontal="center" shrinkToFit="0" wrapText="1"/>
    </xf>
    <xf borderId="2" fillId="0" fontId="1" numFmtId="0" xfId="0" applyAlignment="1" applyBorder="1" applyFont="1">
      <alignment horizontal="center" shrinkToFit="0" wrapText="1"/>
    </xf>
    <xf borderId="3" fillId="0" fontId="4" numFmtId="0" xfId="0" applyBorder="1" applyFont="1"/>
    <xf borderId="4" fillId="0" fontId="3" numFmtId="1" xfId="0" applyBorder="1" applyFont="1" applyNumberFormat="1"/>
    <xf borderId="2" fillId="0" fontId="3" numFmtId="1" xfId="0" applyBorder="1" applyFont="1" applyNumberFormat="1"/>
    <xf borderId="4" fillId="0" fontId="3" numFmtId="164" xfId="0" applyBorder="1" applyFont="1" applyNumberFormat="1"/>
    <xf borderId="5" fillId="3" fontId="3" numFmtId="164" xfId="0" applyBorder="1" applyFont="1" applyNumberFormat="1"/>
    <xf borderId="4" fillId="4" fontId="3" numFmtId="164" xfId="0" applyBorder="1" applyFont="1" applyNumberFormat="1"/>
    <xf borderId="4" fillId="5" fontId="3" numFmtId="164" xfId="0" applyBorder="1" applyFont="1" applyNumberFormat="1"/>
    <xf borderId="4" fillId="6" fontId="3" numFmtId="164" xfId="0" applyBorder="1" applyFont="1" applyNumberFormat="1"/>
    <xf borderId="4" fillId="7" fontId="3" numFmtId="164" xfId="0" applyBorder="1" applyFont="1" applyNumberFormat="1"/>
    <xf borderId="4" fillId="8" fontId="3" numFmtId="164" xfId="0" applyBorder="1" applyFont="1" applyNumberFormat="1"/>
    <xf borderId="4" fillId="2" fontId="3" numFmtId="164" xfId="0" applyBorder="1" applyFont="1" applyNumberFormat="1"/>
    <xf borderId="2" fillId="0" fontId="3" numFmtId="164" xfId="0" applyBorder="1" applyFont="1" applyNumberFormat="1"/>
    <xf borderId="6" fillId="0" fontId="3" numFmtId="164" xfId="0" applyBorder="1" applyFont="1" applyNumberFormat="1"/>
    <xf borderId="4" fillId="0" fontId="3" numFmtId="0" xfId="0" applyBorder="1" applyFont="1"/>
    <xf borderId="4" fillId="0" fontId="3" numFmtId="164" xfId="0" applyAlignment="1" applyBorder="1" applyFont="1" applyNumberFormat="1">
      <alignment horizontal="center"/>
    </xf>
    <xf borderId="0" fillId="0" fontId="3" numFmtId="164" xfId="0" applyFont="1" applyNumberFormat="1"/>
    <xf borderId="0" fillId="0" fontId="5" numFmtId="0" xfId="0" applyFont="1"/>
    <xf borderId="1" fillId="9" fontId="3" numFmtId="0" xfId="0" applyBorder="1" applyFill="1" applyFont="1"/>
    <xf borderId="6" fillId="0" fontId="3" numFmtId="49" xfId="0" applyBorder="1" applyFont="1" applyNumberFormat="1"/>
    <xf borderId="0" fillId="0" fontId="3" numFmtId="164" xfId="0" applyAlignment="1" applyFont="1" applyNumberFormat="1">
      <alignment shrinkToFit="0" wrapText="1"/>
    </xf>
    <xf borderId="4" fillId="0" fontId="1" numFmtId="49" xfId="0" applyBorder="1" applyFont="1" applyNumberFormat="1"/>
    <xf borderId="4" fillId="0" fontId="6" numFmtId="0" xfId="0" applyBorder="1" applyFont="1"/>
    <xf borderId="4" fillId="0" fontId="3" numFmtId="49" xfId="0" applyBorder="1" applyFont="1" applyNumberFormat="1"/>
    <xf borderId="7" fillId="0" fontId="3" numFmtId="49" xfId="0" applyBorder="1" applyFont="1" applyNumberFormat="1"/>
    <xf borderId="7" fillId="0" fontId="3" numFmtId="0" xfId="0" applyBorder="1" applyFont="1"/>
    <xf borderId="0" fillId="0" fontId="1" numFmtId="49" xfId="0" applyFont="1" applyNumberFormat="1"/>
    <xf borderId="0" fillId="0" fontId="6" numFmtId="0" xfId="0" applyFont="1"/>
    <xf borderId="0" fillId="0" fontId="7" numFmtId="0" xfId="0" applyFont="1"/>
    <xf borderId="0" fillId="0" fontId="1" numFmtId="9" xfId="0" applyFont="1" applyNumberFormat="1"/>
    <xf borderId="4" fillId="0" fontId="1" numFmtId="0" xfId="0" applyBorder="1" applyFont="1"/>
    <xf borderId="4" fillId="0" fontId="8" numFmtId="0" xfId="0" applyAlignment="1" applyBorder="1" applyFont="1">
      <alignment horizontal="center" vertical="center"/>
    </xf>
    <xf borderId="0" fillId="0" fontId="1" numFmtId="49" xfId="0" applyAlignment="1" applyFont="1" applyNumberFormat="1">
      <alignment horizontal="center"/>
    </xf>
    <xf borderId="4" fillId="0" fontId="1" numFmtId="164" xfId="0" applyBorder="1" applyFont="1" applyNumberFormat="1"/>
    <xf borderId="8" fillId="0" fontId="3" numFmtId="165" xfId="0" applyBorder="1" applyFont="1" applyNumberFormat="1"/>
    <xf borderId="6" fillId="0" fontId="1" numFmtId="0" xfId="0" applyAlignment="1" applyBorder="1" applyFont="1">
      <alignment horizontal="right"/>
    </xf>
    <xf borderId="9" fillId="0" fontId="3" numFmtId="165" xfId="0" applyBorder="1" applyFont="1" applyNumberFormat="1"/>
    <xf borderId="0" fillId="0" fontId="1" numFmtId="165" xfId="0" applyFont="1" applyNumberFormat="1"/>
    <xf borderId="0" fillId="0" fontId="3" numFmtId="166" xfId="0" applyFont="1" applyNumberFormat="1"/>
    <xf borderId="0" fillId="0" fontId="1" numFmtId="49" xfId="0" applyAlignment="1" applyFont="1" applyNumberFormat="1">
      <alignment horizontal="right"/>
    </xf>
    <xf borderId="0" fillId="0" fontId="1" numFmtId="1" xfId="0" applyFont="1" applyNumberFormat="1"/>
    <xf borderId="5" fillId="3" fontId="3" numFmtId="166" xfId="0" applyBorder="1" applyFont="1" applyNumberFormat="1"/>
    <xf borderId="0" fillId="0" fontId="3" numFmtId="1" xfId="0" applyFont="1" applyNumberFormat="1"/>
    <xf borderId="1" fillId="2" fontId="3" numFmtId="164" xfId="0" applyBorder="1" applyFont="1" applyNumberFormat="1"/>
    <xf borderId="10" fillId="2" fontId="3" numFmtId="164" xfId="0" applyBorder="1" applyFont="1" applyNumberFormat="1"/>
    <xf borderId="11" fillId="2" fontId="3" numFmtId="164" xfId="0" applyBorder="1" applyFont="1" applyNumberFormat="1"/>
    <xf borderId="1" fillId="2" fontId="1" numFmtId="164" xfId="0" applyAlignment="1" applyBorder="1" applyFont="1" applyNumberFormat="1">
      <alignment shrinkToFit="0" wrapText="1"/>
    </xf>
    <xf borderId="11" fillId="2" fontId="1" numFmtId="164" xfId="0" applyAlignment="1" applyBorder="1" applyFont="1" applyNumberFormat="1">
      <alignment shrinkToFit="0" wrapText="1"/>
    </xf>
    <xf borderId="0" fillId="0" fontId="1" numFmtId="164" xfId="0" applyFont="1" applyNumberFormat="1"/>
    <xf borderId="1" fillId="2" fontId="1" numFmtId="164" xfId="0" applyBorder="1" applyFont="1" applyNumberFormat="1"/>
    <xf borderId="12" fillId="2" fontId="1" numFmtId="164" xfId="0" applyAlignment="1" applyBorder="1" applyFont="1" applyNumberFormat="1">
      <alignment horizontal="center"/>
    </xf>
    <xf borderId="13" fillId="0" fontId="4" numFmtId="0" xfId="0" applyBorder="1" applyFont="1"/>
    <xf borderId="0" fillId="2" fontId="3" numFmtId="164" xfId="0" applyFont="1" applyNumberFormat="1"/>
    <xf borderId="1" fillId="10" fontId="1" numFmtId="0" xfId="0" applyBorder="1" applyFill="1" applyFont="1"/>
    <xf borderId="1" fillId="10" fontId="1" numFmtId="0" xfId="0" applyAlignment="1" applyBorder="1" applyFont="1">
      <alignment shrinkToFit="0" wrapText="1"/>
    </xf>
    <xf borderId="4" fillId="0" fontId="3" numFmtId="49" xfId="0" applyAlignment="1" applyBorder="1" applyFont="1" applyNumberFormat="1">
      <alignment readingOrder="0"/>
    </xf>
    <xf borderId="4" fillId="10" fontId="3" numFmtId="1" xfId="0" applyBorder="1" applyFont="1" applyNumberFormat="1"/>
    <xf borderId="4" fillId="0" fontId="3" numFmtId="2" xfId="0" applyAlignment="1" applyBorder="1" applyFont="1" applyNumberFormat="1">
      <alignment horizontal="center"/>
    </xf>
    <xf borderId="0" fillId="0" fontId="1" numFmtId="0" xfId="0" applyAlignment="1" applyFont="1">
      <alignment horizontal="center"/>
    </xf>
    <xf borderId="4" fillId="0" fontId="9" numFmtId="0" xfId="0" applyAlignment="1" applyBorder="1" applyFont="1">
      <alignment horizontal="center" vertical="center"/>
    </xf>
    <xf borderId="4" fillId="9" fontId="3" numFmtId="49" xfId="0" applyAlignment="1" applyBorder="1" applyFont="1" applyNumberFormat="1">
      <alignment readingOrder="0"/>
    </xf>
    <xf borderId="4" fillId="0" fontId="3" numFmtId="2" xfId="0" applyBorder="1" applyFont="1" applyNumberFormat="1"/>
    <xf borderId="4" fillId="0" fontId="3" numFmtId="165" xfId="0" applyBorder="1" applyFont="1" applyNumberFormat="1"/>
    <xf borderId="0" fillId="0" fontId="1" numFmtId="164" xfId="0" applyAlignment="1" applyFont="1" applyNumberFormat="1">
      <alignment horizontal="right"/>
    </xf>
    <xf borderId="1" fillId="10" fontId="3" numFmtId="1" xfId="0" applyBorder="1" applyFont="1" applyNumberFormat="1"/>
    <xf borderId="1" fillId="10" fontId="3" numFmtId="0" xfId="0" applyBorder="1" applyFont="1"/>
    <xf borderId="4" fillId="0" fontId="3" numFmtId="0" xfId="0" applyAlignment="1" applyBorder="1" applyFont="1">
      <alignment horizontal="right" shrinkToFit="0" wrapText="1"/>
    </xf>
    <xf borderId="4" fillId="0" fontId="3" numFmtId="0" xfId="0" applyAlignment="1" applyBorder="1" applyFont="1">
      <alignment shrinkToFit="0" wrapText="1"/>
    </xf>
    <xf borderId="14" fillId="0" fontId="3" numFmtId="1" xfId="0" applyBorder="1" applyFont="1" applyNumberFormat="1"/>
    <xf borderId="15" fillId="0" fontId="3" numFmtId="164" xfId="0" applyBorder="1" applyFont="1" applyNumberFormat="1"/>
    <xf borderId="3" fillId="0" fontId="3" numFmtId="0" xfId="0" applyBorder="1" applyFont="1"/>
    <xf borderId="4" fillId="0" fontId="3" numFmtId="1" xfId="0" applyAlignment="1" applyBorder="1" applyFont="1" applyNumberFormat="1">
      <alignment horizontal="right" shrinkToFit="0" wrapText="1"/>
    </xf>
    <xf borderId="4" fillId="0" fontId="3" numFmtId="2" xfId="0" applyAlignment="1" applyBorder="1" applyFont="1" applyNumberFormat="1">
      <alignment shrinkToFit="0" wrapText="1"/>
    </xf>
    <xf borderId="3" fillId="0" fontId="3" numFmtId="49" xfId="0" applyBorder="1" applyFont="1" applyNumberFormat="1"/>
    <xf borderId="16" fillId="0" fontId="3" numFmtId="49" xfId="0" applyBorder="1" applyFont="1" applyNumberFormat="1"/>
    <xf borderId="4" fillId="0" fontId="10" numFmtId="0" xfId="0" applyBorder="1" applyFont="1"/>
    <xf borderId="3" fillId="0" fontId="9" numFmtId="0" xfId="0" applyAlignment="1" applyBorder="1" applyFont="1">
      <alignment horizontal="center" vertical="center"/>
    </xf>
    <xf borderId="3" fillId="0" fontId="3" numFmtId="1" xfId="0" applyBorder="1" applyFont="1" applyNumberFormat="1"/>
    <xf borderId="17" fillId="0" fontId="3" numFmtId="165" xfId="0" applyBorder="1" applyFont="1" applyNumberFormat="1"/>
    <xf borderId="8" fillId="0" fontId="3" numFmtId="0" xfId="0" applyBorder="1" applyFont="1"/>
    <xf borderId="9" fillId="0" fontId="3" numFmtId="0" xfId="0" applyBorder="1" applyFont="1"/>
    <xf borderId="0" fillId="0" fontId="1" numFmtId="0" xfId="0" applyAlignment="1" applyFont="1">
      <alignment horizontal="right"/>
    </xf>
    <xf borderId="1" fillId="2" fontId="1" numFmtId="164" xfId="0" applyAlignment="1" applyBorder="1" applyFont="1" applyNumberFormat="1">
      <alignment horizontal="center"/>
    </xf>
    <xf borderId="18" fillId="0" fontId="1" numFmtId="0" xfId="0" applyAlignment="1" applyBorder="1" applyFont="1">
      <alignment shrinkToFit="0" vertical="center" wrapText="1"/>
    </xf>
    <xf borderId="19" fillId="0" fontId="1" numFmtId="0" xfId="0" applyAlignment="1" applyBorder="1" applyFont="1">
      <alignment horizontal="center" shrinkToFit="0" vertical="center" wrapText="1"/>
    </xf>
    <xf borderId="19" fillId="0" fontId="1" numFmtId="0" xfId="0" applyAlignment="1" applyBorder="1" applyFont="1">
      <alignment shrinkToFit="0" vertical="center" wrapText="1"/>
    </xf>
    <xf borderId="20" fillId="0" fontId="3" numFmtId="0" xfId="0" applyAlignment="1" applyBorder="1" applyFont="1">
      <alignment shrinkToFit="0" wrapText="1"/>
    </xf>
    <xf borderId="21" fillId="0" fontId="3" numFmtId="0" xfId="0" applyAlignment="1" applyBorder="1" applyFont="1">
      <alignment horizontal="center" shrinkToFit="0" wrapText="1"/>
    </xf>
    <xf borderId="22" fillId="0" fontId="3" numFmtId="0" xfId="0" applyAlignment="1" applyBorder="1" applyFont="1">
      <alignment horizontal="center" shrinkToFit="0" wrapText="1"/>
    </xf>
    <xf borderId="21" fillId="0" fontId="3" numFmtId="0" xfId="0" applyAlignment="1" applyBorder="1" applyFont="1">
      <alignment shrinkToFit="0" wrapText="1"/>
    </xf>
    <xf borderId="22" fillId="0" fontId="3" numFmtId="0" xfId="0" applyAlignment="1" applyBorder="1" applyFont="1">
      <alignment horizontal="right" shrinkToFit="0" wrapText="1"/>
    </xf>
    <xf borderId="22" fillId="0" fontId="3" numFmtId="3" xfId="0" applyAlignment="1" applyBorder="1" applyFont="1" applyNumberFormat="1">
      <alignment horizontal="right" shrinkToFit="0" wrapText="1"/>
    </xf>
    <xf borderId="22" fillId="0" fontId="3" numFmtId="10" xfId="0" applyAlignment="1" applyBorder="1" applyFont="1" applyNumberFormat="1">
      <alignment horizontal="right" shrinkToFit="0" wrapText="1"/>
    </xf>
    <xf borderId="22" fillId="0" fontId="3" numFmtId="164" xfId="0" applyAlignment="1" applyBorder="1" applyFont="1" applyNumberFormat="1">
      <alignment horizontal="right" shrinkToFit="0" wrapText="1"/>
    </xf>
    <xf borderId="22" fillId="0" fontId="3" numFmtId="166" xfId="0" applyAlignment="1" applyBorder="1" applyFont="1" applyNumberFormat="1">
      <alignment horizontal="right" shrinkToFit="0" wrapText="1"/>
    </xf>
    <xf borderId="21" fillId="0" fontId="1" numFmtId="0" xfId="0" applyAlignment="1" applyBorder="1" applyFont="1">
      <alignment shrinkToFit="0" wrapText="1"/>
    </xf>
    <xf borderId="22" fillId="0" fontId="3" numFmtId="0" xfId="0" applyAlignment="1" applyBorder="1" applyFont="1">
      <alignment shrinkToFit="0" wrapText="1"/>
    </xf>
    <xf borderId="22" fillId="0" fontId="1" numFmtId="0" xfId="0" applyAlignment="1" applyBorder="1" applyFont="1">
      <alignment horizontal="right" shrinkToFit="0" wrapText="1"/>
    </xf>
    <xf borderId="22" fillId="0" fontId="1" numFmtId="3" xfId="0" applyAlignment="1" applyBorder="1" applyFont="1" applyNumberFormat="1">
      <alignment horizontal="right" shrinkToFit="0" wrapText="1"/>
    </xf>
    <xf borderId="22" fillId="0" fontId="1" numFmtId="10" xfId="0" applyAlignment="1" applyBorder="1" applyFont="1" applyNumberFormat="1">
      <alignment horizontal="right" shrinkToFit="0" wrapText="1"/>
    </xf>
    <xf borderId="22" fillId="0" fontId="1" numFmtId="164" xfId="0" applyAlignment="1" applyBorder="1" applyFont="1" applyNumberFormat="1">
      <alignment horizontal="right" shrinkToFit="0" wrapText="1"/>
    </xf>
    <xf borderId="20" fillId="0" fontId="3" numFmtId="0" xfId="0" applyAlignment="1" applyBorder="1" applyFont="1">
      <alignment vertical="center"/>
    </xf>
    <xf borderId="0" fillId="0" fontId="1" numFmtId="0" xfId="0" applyAlignment="1" applyFont="1">
      <alignment horizontal="center" shrinkToFit="0" wrapText="1"/>
    </xf>
    <xf borderId="23" fillId="11" fontId="1" numFmtId="0" xfId="0" applyAlignment="1" applyBorder="1" applyFill="1" applyFont="1">
      <alignment horizontal="center" shrinkToFit="0" wrapText="1"/>
    </xf>
    <xf borderId="24" fillId="0" fontId="3" numFmtId="0" xfId="0" applyAlignment="1" applyBorder="1" applyFont="1">
      <alignment horizontal="center"/>
    </xf>
    <xf borderId="9" fillId="0" fontId="4" numFmtId="0" xfId="0" applyBorder="1" applyFont="1"/>
    <xf borderId="17" fillId="0" fontId="4" numFmtId="0" xfId="0" applyBorder="1" applyFont="1"/>
    <xf borderId="24" fillId="0" fontId="3" numFmtId="0" xfId="0" applyBorder="1" applyFont="1"/>
    <xf borderId="17" fillId="0" fontId="3" numFmtId="0" xfId="0" applyBorder="1" applyFont="1"/>
    <xf borderId="0" fillId="0" fontId="3" numFmtId="165" xfId="0" applyFont="1" applyNumberFormat="1"/>
    <xf borderId="25" fillId="0" fontId="4" numFmtId="0" xfId="0" applyBorder="1" applyFont="1"/>
    <xf borderId="6" fillId="0" fontId="4" numFmtId="0" xfId="0" applyBorder="1" applyFont="1"/>
    <xf borderId="26" fillId="0" fontId="4" numFmtId="0" xfId="0" applyBorder="1" applyFont="1"/>
    <xf borderId="6" fillId="0" fontId="1" numFmtId="0" xfId="0" applyAlignment="1" applyBorder="1" applyFont="1">
      <alignment horizontal="center"/>
    </xf>
    <xf borderId="27" fillId="0" fontId="4" numFmtId="0" xfId="0" applyBorder="1" applyFont="1"/>
    <xf borderId="1" fillId="11" fontId="1" numFmtId="0" xfId="0" applyAlignment="1" applyBorder="1" applyFont="1">
      <alignment horizontal="center" shrinkToFit="0" wrapText="1"/>
    </xf>
    <xf borderId="4" fillId="4" fontId="1" numFmtId="0" xfId="0" applyBorder="1" applyFont="1"/>
    <xf borderId="4" fillId="5" fontId="1" numFmtId="0" xfId="0" applyBorder="1" applyFont="1"/>
    <xf borderId="4" fillId="6" fontId="1" numFmtId="0" xfId="0" applyBorder="1" applyFont="1"/>
    <xf borderId="4" fillId="7" fontId="1" numFmtId="0" xfId="0" applyBorder="1" applyFont="1"/>
    <xf borderId="4" fillId="10" fontId="1" numFmtId="0" xfId="0" applyBorder="1" applyFont="1"/>
    <xf borderId="0" fillId="0" fontId="1" numFmtId="0" xfId="0" applyAlignment="1" applyFont="1">
      <alignment horizontal="center" shrinkToFit="0" vertical="center" wrapText="1"/>
    </xf>
    <xf borderId="4" fillId="4" fontId="3" numFmtId="1" xfId="0" applyBorder="1" applyFont="1" applyNumberFormat="1"/>
    <xf borderId="4" fillId="5" fontId="3" numFmtId="1" xfId="0" applyBorder="1" applyFont="1" applyNumberFormat="1"/>
    <xf borderId="4" fillId="6" fontId="3" numFmtId="1" xfId="0" applyBorder="1" applyFont="1" applyNumberFormat="1"/>
    <xf borderId="4" fillId="7" fontId="3" numFmtId="1" xfId="0" applyBorder="1" applyFont="1" applyNumberFormat="1"/>
    <xf borderId="27" fillId="0" fontId="3" numFmtId="0" xfId="0" applyBorder="1" applyFont="1"/>
    <xf borderId="15" fillId="0" fontId="3" numFmtId="0" xfId="0" applyBorder="1" applyFont="1"/>
    <xf borderId="2" fillId="0" fontId="3" numFmtId="0" xfId="0" applyAlignment="1" applyBorder="1" applyFont="1">
      <alignment horizontal="center"/>
    </xf>
    <xf borderId="28" fillId="0" fontId="3" numFmtId="0" xfId="0" applyBorder="1" applyFont="1"/>
    <xf borderId="29" fillId="0" fontId="3" numFmtId="0" xfId="0" applyAlignment="1" applyBorder="1" applyFont="1">
      <alignment horizontal="center"/>
    </xf>
    <xf borderId="30" fillId="0" fontId="4" numFmtId="0" xfId="0" applyBorder="1" applyFont="1"/>
    <xf borderId="31" fillId="0" fontId="3" numFmtId="0" xfId="0" applyAlignment="1" applyBorder="1" applyFont="1">
      <alignment horizontal="center"/>
    </xf>
    <xf borderId="16" fillId="0" fontId="4" numFmtId="0" xfId="0" applyBorder="1" applyFont="1"/>
    <xf borderId="32" fillId="0" fontId="3" numFmtId="0" xfId="0" applyBorder="1" applyFont="1"/>
    <xf borderId="33" fillId="0" fontId="3" numFmtId="0" xfId="0" applyAlignment="1" applyBorder="1" applyFont="1">
      <alignment horizontal="center"/>
    </xf>
    <xf borderId="34" fillId="0" fontId="4" numFmtId="0" xfId="0" applyBorder="1" applyFont="1"/>
    <xf borderId="0" fillId="0" fontId="1" numFmtId="0" xfId="0" applyAlignment="1" applyFont="1">
      <alignment horizontal="center" vertical="center"/>
    </xf>
    <xf borderId="35" fillId="0" fontId="3" numFmtId="167" xfId="0" applyBorder="1" applyFont="1" applyNumberFormat="1"/>
    <xf borderId="36" fillId="0" fontId="3" numFmtId="0" xfId="0" applyBorder="1" applyFont="1"/>
    <xf borderId="37" fillId="0" fontId="3" numFmtId="165" xfId="0" applyBorder="1" applyFont="1" applyNumberFormat="1"/>
    <xf borderId="37" fillId="0" fontId="3" numFmtId="1" xfId="0" applyBorder="1" applyFont="1" applyNumberFormat="1"/>
    <xf borderId="30" fillId="0" fontId="3" numFmtId="0" xfId="0" applyBorder="1" applyFont="1"/>
    <xf borderId="38" fillId="0" fontId="3" numFmtId="0" xfId="0" applyBorder="1" applyFont="1"/>
    <xf borderId="39" fillId="0" fontId="3" numFmtId="165" xfId="0" applyBorder="1" applyFont="1" applyNumberFormat="1"/>
    <xf borderId="39" fillId="0" fontId="3" numFmtId="0" xfId="0" applyBorder="1" applyFont="1"/>
    <xf borderId="16" fillId="0" fontId="3" numFmtId="167" xfId="0" applyBorder="1" applyFont="1" applyNumberFormat="1"/>
    <xf borderId="40" fillId="0" fontId="3" numFmtId="0" xfId="0" applyBorder="1" applyFont="1"/>
    <xf borderId="41" fillId="0" fontId="3" numFmtId="165" xfId="0" applyBorder="1" applyFont="1" applyNumberFormat="1"/>
    <xf borderId="3" fillId="0" fontId="3" numFmtId="167" xfId="0" applyBorder="1" applyFont="1" applyNumberFormat="1"/>
    <xf borderId="42" fillId="0" fontId="3" numFmtId="0" xfId="0" applyBorder="1" applyFont="1"/>
    <xf borderId="4" fillId="9" fontId="3" numFmtId="49" xfId="0" applyBorder="1" applyFont="1" applyNumberFormat="1"/>
    <xf borderId="17" fillId="0" fontId="3" numFmtId="167" xfId="0" applyBorder="1" applyFont="1" applyNumberFormat="1"/>
    <xf borderId="43" fillId="0" fontId="3" numFmtId="0" xfId="0" applyBorder="1" applyFont="1"/>
    <xf borderId="44" fillId="0" fontId="3" numFmtId="165" xfId="0" applyBorder="1" applyFont="1" applyNumberFormat="1"/>
    <xf borderId="34" fillId="0" fontId="3" numFmtId="167" xfId="0" applyBorder="1" applyFont="1" applyNumberFormat="1"/>
    <xf borderId="45" fillId="0" fontId="3" numFmtId="0" xfId="0" applyBorder="1" applyFont="1"/>
    <xf borderId="46" fillId="0" fontId="3" numFmtId="165" xfId="0" applyBorder="1" applyFont="1" applyNumberFormat="1"/>
    <xf borderId="0" fillId="0" fontId="11" numFmtId="0" xfId="0" applyFont="1"/>
    <xf borderId="0" fillId="0" fontId="11" numFmtId="0" xfId="0" applyAlignment="1" applyFont="1">
      <alignment horizontal="left"/>
    </xf>
    <xf borderId="1" fillId="11" fontId="3" numFmtId="0" xfId="0" applyBorder="1" applyFont="1"/>
    <xf borderId="1" fillId="11" fontId="3" numFmtId="165" xfId="0" applyBorder="1" applyFont="1" applyNumberFormat="1"/>
    <xf borderId="1" fillId="12" fontId="3" numFmtId="0" xfId="0" applyBorder="1" applyFill="1" applyFont="1"/>
    <xf borderId="3" fillId="0" fontId="3" numFmtId="0" xfId="0" applyAlignment="1" applyBorder="1" applyFont="1">
      <alignment horizontal="left"/>
    </xf>
    <xf borderId="4" fillId="0" fontId="3" numFmtId="0" xfId="0" applyAlignment="1" applyBorder="1" applyFont="1">
      <alignment horizontal="left"/>
    </xf>
    <xf borderId="0" fillId="0" fontId="3" numFmtId="9" xfId="0" applyFont="1" applyNumberFormat="1"/>
    <xf borderId="2" fillId="0" fontId="1" numFmtId="0" xfId="0" applyAlignment="1" applyBorder="1" applyFont="1">
      <alignment horizontal="left"/>
    </xf>
    <xf borderId="4" fillId="0" fontId="1" numFmtId="165" xfId="0" applyBorder="1" applyFont="1" applyNumberFormat="1"/>
    <xf borderId="4" fillId="0" fontId="1" numFmtId="49" xfId="0" applyAlignment="1" applyBorder="1" applyFont="1" applyNumberFormat="1">
      <alignment horizontal="center"/>
    </xf>
    <xf borderId="4" fillId="0" fontId="6" numFmtId="0" xfId="0" applyAlignment="1" applyBorder="1" applyFont="1">
      <alignment horizontal="center"/>
    </xf>
    <xf borderId="4" fillId="0" fontId="6" numFmtId="49" xfId="0" applyAlignment="1" applyBorder="1" applyFont="1" applyNumberFormat="1">
      <alignment horizontal="center"/>
    </xf>
    <xf borderId="9" fillId="0" fontId="3" numFmtId="0" xfId="0" applyAlignment="1" applyBorder="1" applyFont="1">
      <alignment horizontal="center"/>
    </xf>
    <xf borderId="17" fillId="0" fontId="3" numFmtId="165" xfId="0" applyAlignment="1" applyBorder="1" applyFont="1" applyNumberFormat="1">
      <alignment horizontal="left"/>
    </xf>
    <xf borderId="8" fillId="0" fontId="3" numFmtId="165" xfId="0" applyAlignment="1" applyBorder="1" applyFont="1" applyNumberFormat="1">
      <alignment horizontal="left"/>
    </xf>
    <xf borderId="0" fillId="0" fontId="5" numFmtId="0" xfId="0" applyAlignment="1" applyFont="1">
      <alignment shrinkToFit="0" wrapText="1"/>
    </xf>
    <xf borderId="4" fillId="12" fontId="3" numFmtId="49" xfId="0" applyBorder="1" applyFont="1" applyNumberFormat="1"/>
    <xf borderId="0" fillId="0" fontId="3" numFmtId="2" xfId="0" applyFont="1" applyNumberFormat="1"/>
    <xf borderId="0" fillId="0" fontId="3" numFmtId="168" xfId="0" applyFont="1" applyNumberFormat="1"/>
    <xf borderId="0" fillId="0" fontId="3" numFmtId="1" xfId="0" applyAlignment="1" applyFont="1" applyNumberFormat="1">
      <alignment readingOrder="0"/>
    </xf>
    <xf borderId="0" fillId="0" fontId="3" numFmtId="0" xfId="0" applyAlignment="1" applyFont="1">
      <alignment horizontal="left"/>
    </xf>
    <xf borderId="2" fillId="0" fontId="3" numFmtId="0" xfId="0" applyAlignment="1" applyBorder="1" applyFont="1">
      <alignment horizontal="left" shrinkToFit="0" wrapText="1"/>
    </xf>
    <xf borderId="14" fillId="0" fontId="4" numFmtId="0" xfId="0" applyBorder="1" applyFont="1"/>
    <xf borderId="2" fillId="0" fontId="3" numFmtId="0" xfId="0" applyAlignment="1" applyBorder="1" applyFont="1">
      <alignment horizontal="left"/>
    </xf>
    <xf borderId="2" fillId="0" fontId="3" numFmtId="0" xfId="0" applyAlignment="1" applyBorder="1" applyFont="1">
      <alignment horizontal="center" shrinkToFit="0" wrapText="1"/>
    </xf>
    <xf borderId="47" fillId="13" fontId="1" numFmtId="0" xfId="0" applyAlignment="1" applyBorder="1" applyFill="1" applyFont="1">
      <alignment horizontal="center" shrinkToFit="0" vertical="center" wrapText="1"/>
    </xf>
    <xf borderId="48" fillId="0" fontId="4" numFmtId="0" xfId="0" applyBorder="1" applyFont="1"/>
    <xf borderId="49" fillId="0" fontId="4" numFmtId="0" xfId="0" applyBorder="1" applyFont="1"/>
    <xf borderId="47" fillId="14" fontId="1" numFmtId="0" xfId="0" applyAlignment="1" applyBorder="1" applyFill="1" applyFont="1">
      <alignment horizontal="center" shrinkToFit="0" vertical="center" wrapText="1"/>
    </xf>
    <xf borderId="47" fillId="14" fontId="1" numFmtId="0" xfId="0" applyAlignment="1" applyBorder="1" applyFont="1">
      <alignment horizontal="center" vertical="center"/>
    </xf>
    <xf borderId="50" fillId="0" fontId="4" numFmtId="0" xfId="0" applyBorder="1" applyFont="1"/>
    <xf borderId="51" fillId="0" fontId="4" numFmtId="0" xfId="0" applyBorder="1" applyFont="1"/>
    <xf borderId="52" fillId="0" fontId="4" numFmtId="0" xfId="0" applyBorder="1" applyFont="1"/>
    <xf borderId="53" fillId="0" fontId="4" numFmtId="0" xfId="0" applyBorder="1" applyFont="1"/>
    <xf borderId="54" fillId="0" fontId="4" numFmtId="0" xfId="0" applyBorder="1" applyFont="1"/>
    <xf borderId="55" fillId="4" fontId="1" numFmtId="0" xfId="0" applyAlignment="1" applyBorder="1" applyFont="1">
      <alignment shrinkToFit="0" wrapText="1"/>
    </xf>
    <xf borderId="55" fillId="5" fontId="1" numFmtId="0" xfId="0" applyBorder="1" applyFont="1"/>
    <xf borderId="55" fillId="6" fontId="1" numFmtId="0" xfId="0" applyBorder="1" applyFont="1"/>
    <xf borderId="55" fillId="7" fontId="1" numFmtId="0" xfId="0" applyBorder="1" applyFont="1"/>
    <xf borderId="55" fillId="8" fontId="1" numFmtId="0" xfId="0" applyBorder="1" applyFont="1"/>
    <xf borderId="55" fillId="15" fontId="1" numFmtId="0" xfId="0" applyAlignment="1" applyBorder="1" applyFill="1" applyFont="1">
      <alignment shrinkToFit="0" wrapText="1"/>
    </xf>
    <xf borderId="55" fillId="15" fontId="1" numFmtId="0" xfId="0" applyBorder="1" applyFont="1"/>
    <xf borderId="56" fillId="4" fontId="3" numFmtId="164" xfId="0" applyBorder="1" applyFont="1" applyNumberFormat="1"/>
    <xf borderId="55" fillId="5" fontId="3" numFmtId="164" xfId="0" applyBorder="1" applyFont="1" applyNumberFormat="1"/>
    <xf borderId="55" fillId="6" fontId="3" numFmtId="164" xfId="0" applyBorder="1" applyFont="1" applyNumberFormat="1"/>
    <xf borderId="55" fillId="7" fontId="3" numFmtId="164" xfId="0" applyBorder="1" applyFont="1" applyNumberFormat="1"/>
    <xf borderId="55" fillId="8" fontId="3" numFmtId="164" xfId="0" applyBorder="1" applyFont="1" applyNumberFormat="1"/>
    <xf borderId="7" fillId="0" fontId="3" numFmtId="164" xfId="0" applyBorder="1" applyFont="1" applyNumberFormat="1"/>
    <xf borderId="31" fillId="0" fontId="3" numFmtId="164" xfId="0" applyBorder="1" applyFont="1" applyNumberFormat="1"/>
    <xf borderId="5" fillId="4" fontId="3" numFmtId="164" xfId="0" applyBorder="1" applyFont="1" applyNumberFormat="1"/>
    <xf borderId="57" fillId="4" fontId="3" numFmtId="164" xfId="0" applyBorder="1" applyFont="1" applyNumberFormat="1"/>
    <xf borderId="58" fillId="5" fontId="3" numFmtId="164" xfId="0" applyBorder="1" applyFont="1" applyNumberFormat="1"/>
    <xf borderId="58" fillId="6" fontId="3" numFmtId="164" xfId="0" applyBorder="1" applyFont="1" applyNumberFormat="1"/>
    <xf borderId="58" fillId="7" fontId="3" numFmtId="164" xfId="0" applyBorder="1" applyFont="1" applyNumberFormat="1"/>
    <xf borderId="58" fillId="8" fontId="3" numFmtId="164" xfId="0" applyBorder="1" applyFont="1" applyNumberFormat="1"/>
    <xf borderId="8" fillId="0" fontId="3" numFmtId="164" xfId="0" applyBorder="1" applyFont="1" applyNumberFormat="1"/>
    <xf borderId="59" fillId="4" fontId="3" numFmtId="164" xfId="0" applyBorder="1" applyFont="1" applyNumberFormat="1"/>
    <xf borderId="60" fillId="5" fontId="3" numFmtId="164" xfId="0" applyBorder="1" applyFont="1" applyNumberFormat="1"/>
    <xf borderId="60" fillId="6" fontId="3" numFmtId="164" xfId="0" applyBorder="1" applyFont="1" applyNumberFormat="1"/>
    <xf borderId="60" fillId="7" fontId="3" numFmtId="164" xfId="0" applyBorder="1" applyFont="1" applyNumberFormat="1"/>
    <xf borderId="60" fillId="8" fontId="3" numFmtId="164" xfId="0" applyBorder="1" applyFont="1" applyNumberFormat="1"/>
    <xf borderId="47" fillId="0" fontId="1" numFmtId="164" xfId="0" applyBorder="1" applyFont="1" applyNumberFormat="1"/>
    <xf borderId="48" fillId="0" fontId="1" numFmtId="164" xfId="0" applyBorder="1" applyFont="1" applyNumberFormat="1"/>
    <xf borderId="51" fillId="0" fontId="1" numFmtId="164" xfId="0" applyBorder="1" applyFont="1" applyNumberFormat="1"/>
    <xf borderId="50" fillId="0" fontId="1" numFmtId="164" xfId="0" applyBorder="1" applyFont="1" applyNumberFormat="1"/>
    <xf borderId="52" fillId="0" fontId="1" numFmtId="0" xfId="0" applyBorder="1" applyFont="1"/>
    <xf borderId="53" fillId="0" fontId="1" numFmtId="0" xfId="0" applyBorder="1" applyFont="1"/>
    <xf borderId="53" fillId="0" fontId="1" numFmtId="164" xfId="0" applyBorder="1" applyFont="1" applyNumberFormat="1"/>
    <xf borderId="54" fillId="0" fontId="1" numFmtId="164" xfId="0" applyBorder="1" applyFont="1" applyNumberFormat="1"/>
    <xf borderId="47" fillId="0" fontId="3" numFmtId="0" xfId="0" applyBorder="1" applyFont="1"/>
    <xf borderId="48" fillId="0" fontId="3" numFmtId="0" xfId="0" applyBorder="1" applyFont="1"/>
    <xf borderId="61" fillId="0" fontId="3" numFmtId="0" xfId="0" applyAlignment="1" applyBorder="1" applyFont="1">
      <alignment horizontal="right"/>
    </xf>
    <xf borderId="61" fillId="0" fontId="4" numFmtId="0" xfId="0" applyBorder="1" applyFont="1"/>
    <xf borderId="0" fillId="0" fontId="3" numFmtId="169" xfId="0" applyAlignment="1" applyFont="1" applyNumberFormat="1">
      <alignment readingOrder="0"/>
    </xf>
    <xf borderId="62" fillId="0" fontId="3" numFmtId="0" xfId="0" applyBorder="1" applyFont="1"/>
    <xf borderId="3" fillId="0" fontId="12" numFmtId="0" xfId="0" applyAlignment="1" applyBorder="1" applyFont="1">
      <alignment horizontal="center"/>
    </xf>
    <xf borderId="4" fillId="0" fontId="3" numFmtId="0" xfId="0" applyAlignment="1" applyBorder="1" applyFont="1">
      <alignment horizontal="center"/>
    </xf>
    <xf borderId="62" fillId="0" fontId="3" numFmtId="0" xfId="0" applyAlignment="1" applyBorder="1" applyFont="1">
      <alignment horizontal="right" readingOrder="0"/>
    </xf>
    <xf borderId="62" fillId="0" fontId="1" numFmtId="0" xfId="0" applyBorder="1" applyFont="1"/>
    <xf borderId="3" fillId="0" fontId="1" numFmtId="0" xfId="0" applyAlignment="1" applyBorder="1" applyFont="1">
      <alignment readingOrder="0"/>
    </xf>
    <xf borderId="34" fillId="0" fontId="13" numFmtId="165" xfId="0" applyAlignment="1" applyBorder="1" applyFont="1" applyNumberFormat="1">
      <alignment readingOrder="0"/>
    </xf>
    <xf borderId="63" fillId="0" fontId="3" numFmtId="0" xfId="0" applyBorder="1" applyFont="1"/>
    <xf borderId="64" fillId="0" fontId="14" numFmtId="165" xfId="0" applyBorder="1" applyFont="1" applyNumberFormat="1"/>
    <xf borderId="65" fillId="0" fontId="14" numFmtId="165" xfId="0" applyBorder="1" applyFont="1" applyNumberFormat="1"/>
    <xf borderId="66" fillId="0" fontId="1" numFmtId="0" xfId="0" applyBorder="1" applyFont="1"/>
    <xf borderId="67" fillId="0" fontId="14" numFmtId="165" xfId="0" applyBorder="1" applyFont="1" applyNumberFormat="1"/>
    <xf borderId="67" fillId="0" fontId="14" numFmtId="165" xfId="0" applyAlignment="1" applyBorder="1" applyFont="1" applyNumberFormat="1">
      <alignment readingOrder="0"/>
    </xf>
    <xf borderId="64" fillId="0" fontId="1" numFmtId="164" xfId="0" applyBorder="1" applyFont="1" applyNumberFormat="1"/>
    <xf borderId="41" fillId="0" fontId="1" numFmtId="0" xfId="0" applyBorder="1" applyFont="1"/>
    <xf borderId="16" fillId="0" fontId="1" numFmtId="165" xfId="0" applyBorder="1" applyFont="1" applyNumberFormat="1"/>
    <xf borderId="31" fillId="0" fontId="3" numFmtId="0" xfId="0" applyBorder="1" applyFont="1"/>
    <xf borderId="0" fillId="0" fontId="6" numFmtId="0" xfId="0" applyAlignment="1" applyFont="1">
      <alignment readingOrder="0"/>
    </xf>
    <xf borderId="4" fillId="0" fontId="12" numFmtId="165" xfId="0" applyBorder="1" applyFont="1" applyNumberFormat="1"/>
    <xf borderId="3" fillId="0" fontId="12" numFmtId="165" xfId="0" applyBorder="1" applyFont="1" applyNumberFormat="1"/>
    <xf borderId="4" fillId="0" fontId="3" numFmtId="170" xfId="0" applyBorder="1" applyFont="1" applyNumberFormat="1"/>
    <xf borderId="2" fillId="0" fontId="3" numFmtId="170" xfId="0" applyBorder="1" applyFont="1" applyNumberFormat="1"/>
    <xf borderId="68" fillId="0" fontId="3" numFmtId="164" xfId="0" applyBorder="1" applyFont="1" applyNumberFormat="1"/>
    <xf borderId="3" fillId="0" fontId="3" numFmtId="165" xfId="0" applyBorder="1" applyFont="1" applyNumberFormat="1"/>
    <xf borderId="69" fillId="0" fontId="3" numFmtId="164" xfId="0" applyBorder="1" applyFont="1" applyNumberFormat="1"/>
    <xf borderId="4" fillId="0" fontId="12" numFmtId="165" xfId="0" applyAlignment="1" applyBorder="1" applyFont="1" applyNumberFormat="1">
      <alignment vertical="center"/>
    </xf>
    <xf borderId="70" fillId="0" fontId="3" numFmtId="164" xfId="0" applyBorder="1" applyFont="1" applyNumberFormat="1"/>
    <xf borderId="64" fillId="0" fontId="1" numFmtId="165" xfId="0" applyBorder="1" applyFont="1" applyNumberFormat="1"/>
    <xf borderId="65" fillId="0" fontId="1" numFmtId="165" xfId="0" applyBorder="1" applyFont="1" applyNumberFormat="1"/>
    <xf borderId="18" fillId="0" fontId="1" numFmtId="164" xfId="0" applyBorder="1" applyFont="1" applyNumberFormat="1"/>
    <xf borderId="71" fillId="0" fontId="12" numFmtId="165" xfId="0" applyBorder="1" applyFont="1" applyNumberFormat="1"/>
    <xf borderId="7" fillId="0" fontId="1" numFmtId="165" xfId="0" applyBorder="1" applyFont="1" applyNumberFormat="1"/>
    <xf borderId="31" fillId="0" fontId="1" numFmtId="165" xfId="0" applyBorder="1" applyFont="1" applyNumberFormat="1"/>
    <xf borderId="72" fillId="0" fontId="3" numFmtId="164" xfId="0" applyBorder="1" applyFont="1" applyNumberFormat="1"/>
    <xf borderId="3" fillId="0" fontId="1" numFmtId="165" xfId="0" applyBorder="1" applyFont="1" applyNumberFormat="1"/>
    <xf borderId="2" fillId="0" fontId="3" numFmtId="165" xfId="0" applyBorder="1" applyFont="1" applyNumberFormat="1"/>
    <xf borderId="24" fillId="0" fontId="3" numFmtId="165" xfId="0" applyBorder="1" applyFont="1" applyNumberFormat="1"/>
    <xf borderId="67" fillId="0" fontId="1" numFmtId="165" xfId="0" applyBorder="1" applyFont="1" applyNumberFormat="1"/>
    <xf borderId="7" fillId="0" fontId="3" numFmtId="165" xfId="0" applyBorder="1" applyFont="1" applyNumberFormat="1"/>
    <xf borderId="31" fillId="0" fontId="3" numFmtId="165" xfId="0" applyBorder="1" applyFont="1" applyNumberFormat="1"/>
    <xf borderId="8" fillId="0" fontId="12" numFmtId="165" xfId="0" applyBorder="1" applyFont="1" applyNumberFormat="1"/>
    <xf borderId="66" fillId="0" fontId="3" numFmtId="0" xfId="0" applyBorder="1" applyFont="1"/>
    <xf borderId="67" fillId="0" fontId="12" numFmtId="165" xfId="0" applyBorder="1" applyFont="1" applyNumberFormat="1"/>
    <xf borderId="67" fillId="0" fontId="3" numFmtId="165" xfId="0" applyBorder="1" applyFont="1" applyNumberFormat="1"/>
    <xf borderId="73" fillId="0" fontId="3" numFmtId="165" xfId="0" applyBorder="1" applyFont="1" applyNumberFormat="1"/>
    <xf borderId="18" fillId="0" fontId="3" numFmtId="164" xfId="0" applyBorder="1" applyFont="1" applyNumberFormat="1"/>
    <xf borderId="65" fillId="0" fontId="1" numFmtId="164" xfId="0" applyBorder="1" applyFont="1" applyNumberFormat="1"/>
    <xf borderId="18" fillId="0" fontId="15" numFmtId="171" xfId="0" applyBorder="1" applyFont="1" applyNumberFormat="1"/>
    <xf borderId="4" fillId="0" fontId="3" numFmtId="9" xfId="0" applyBorder="1" applyFont="1" applyNumberFormat="1"/>
    <xf borderId="64" fillId="0" fontId="3" numFmtId="164" xfId="0" applyBorder="1" applyFont="1" applyNumberFormat="1"/>
    <xf borderId="64" fillId="0" fontId="3" numFmtId="9" xfId="0" applyBorder="1" applyFont="1" applyNumberFormat="1"/>
    <xf borderId="74" fillId="0" fontId="3" numFmtId="164" xfId="0" applyBorder="1" applyFont="1" applyNumberFormat="1"/>
    <xf borderId="7" fillId="0" fontId="3" numFmtId="9"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10.0"/>
    <col customWidth="1" hidden="1" min="3" max="4" width="8.71"/>
    <col customWidth="1" hidden="1" min="5" max="5" width="10.14"/>
    <col customWidth="1" min="6" max="15" width="12.14"/>
    <col customWidth="1" min="16" max="16" width="11.86"/>
    <col customWidth="1" min="17" max="17" width="12.14"/>
    <col customWidth="1" min="18" max="18" width="14.86"/>
    <col customWidth="1" min="19" max="19" width="12.86"/>
    <col customWidth="1" min="20" max="20" width="12.43"/>
    <col customWidth="1" min="21" max="21" width="12.14"/>
    <col customWidth="1" min="22" max="22" width="11.86"/>
    <col customWidth="1" min="23" max="23" width="12.71"/>
    <col customWidth="1" min="24" max="24" width="11.71"/>
    <col customWidth="1" min="25" max="25" width="8.71"/>
  </cols>
  <sheetData>
    <row r="1" ht="40.5" customHeight="1">
      <c r="A1" s="1"/>
      <c r="B1" s="2">
        <f>10414/7.48</f>
        <v>1392.245989</v>
      </c>
      <c r="C1" s="1"/>
      <c r="D1" s="1"/>
      <c r="E1" s="3" t="s">
        <v>0</v>
      </c>
      <c r="F1" s="4" t="s">
        <v>1</v>
      </c>
      <c r="L1" s="5"/>
      <c r="M1" s="5"/>
      <c r="N1" s="5"/>
      <c r="O1" s="5"/>
      <c r="P1" s="3"/>
      <c r="R1" s="6"/>
      <c r="S1" s="7"/>
    </row>
    <row r="2" ht="14.25" customHeight="1">
      <c r="A2" s="8" t="s">
        <v>2</v>
      </c>
      <c r="B2" s="8" t="s">
        <v>3</v>
      </c>
      <c r="C2" s="8" t="s">
        <v>4</v>
      </c>
      <c r="D2" s="8" t="s">
        <v>5</v>
      </c>
      <c r="F2" s="9" t="s">
        <v>6</v>
      </c>
      <c r="G2" s="10" t="s">
        <v>7</v>
      </c>
      <c r="H2" s="11" t="s">
        <v>8</v>
      </c>
      <c r="I2" s="12" t="s">
        <v>9</v>
      </c>
      <c r="J2" s="13" t="s">
        <v>10</v>
      </c>
      <c r="K2" s="14" t="s">
        <v>11</v>
      </c>
      <c r="L2" s="3" t="s">
        <v>12</v>
      </c>
      <c r="M2" s="3" t="s">
        <v>13</v>
      </c>
      <c r="N2" s="3" t="s">
        <v>14</v>
      </c>
      <c r="O2" s="3" t="s">
        <v>15</v>
      </c>
      <c r="P2" s="3" t="s">
        <v>16</v>
      </c>
      <c r="Q2" s="3"/>
      <c r="R2" s="15" t="s">
        <v>17</v>
      </c>
      <c r="S2" s="16"/>
    </row>
    <row r="3" ht="14.25" customHeight="1">
      <c r="A3" s="17">
        <v>891.8226381461676</v>
      </c>
      <c r="B3" s="18">
        <f t="shared" ref="B3:B6" si="1">A3/100</f>
        <v>8.918226381</v>
      </c>
      <c r="C3" s="17">
        <f t="shared" ref="C3:C7" si="2">A3-550</f>
        <v>341.8226381</v>
      </c>
      <c r="D3" s="17">
        <v>4.0</v>
      </c>
      <c r="E3" s="19">
        <f t="shared" ref="E3:E138" si="3">D3*11</f>
        <v>44</v>
      </c>
      <c r="F3" s="20">
        <f t="shared" ref="F3:F22" si="4">$S$20+E3</f>
        <v>99</v>
      </c>
      <c r="G3" s="21">
        <f t="shared" ref="G3:G22" si="5">$T$20+B3*$S$3</f>
        <v>105.47793</v>
      </c>
      <c r="H3" s="22">
        <f t="shared" ref="H3:H22" si="6">B3*$S$4+$U$20</f>
        <v>110.3460472</v>
      </c>
      <c r="I3" s="23">
        <f t="shared" ref="I3:I22" si="7">B3*$S$5+$V$20</f>
        <v>115.4413391</v>
      </c>
      <c r="J3" s="24">
        <f t="shared" ref="J3:J22" si="8">B3*$S$6+$W$20</f>
        <v>120.7745152</v>
      </c>
      <c r="K3" s="25">
        <f t="shared" ref="K3:K22" si="9">$X$20+$S$7*B3</f>
        <v>130.1132875</v>
      </c>
      <c r="L3" s="26">
        <f t="shared" ref="L3:L138" si="10">G3-F3</f>
        <v>6.477930036</v>
      </c>
      <c r="M3" s="26">
        <f t="shared" ref="M3:M138" si="11">H3-F3</f>
        <v>11.34604724</v>
      </c>
      <c r="N3" s="26">
        <f t="shared" ref="N3:N138" si="12">I3-F3</f>
        <v>16.44133913</v>
      </c>
      <c r="O3" s="26">
        <f t="shared" ref="O3:O138" si="13">J3-F3</f>
        <v>21.77451519</v>
      </c>
      <c r="P3" s="27">
        <f t="shared" ref="P3:P138" si="14">K3-F3</f>
        <v>31.11328755</v>
      </c>
      <c r="Q3" s="28"/>
      <c r="R3" s="29" t="s">
        <v>18</v>
      </c>
      <c r="S3" s="30">
        <v>4.55</v>
      </c>
      <c r="U3" s="31"/>
    </row>
    <row r="4" ht="14.25" customHeight="1">
      <c r="A4" s="17">
        <v>856.6608734402852</v>
      </c>
      <c r="B4" s="18">
        <f t="shared" si="1"/>
        <v>8.566608734</v>
      </c>
      <c r="C4" s="17">
        <f t="shared" si="2"/>
        <v>306.6608734</v>
      </c>
      <c r="D4" s="17">
        <v>4.0</v>
      </c>
      <c r="E4" s="19">
        <f t="shared" si="3"/>
        <v>44</v>
      </c>
      <c r="F4" s="20">
        <f t="shared" si="4"/>
        <v>99</v>
      </c>
      <c r="G4" s="21">
        <f t="shared" si="5"/>
        <v>103.8780697</v>
      </c>
      <c r="H4" s="22">
        <f t="shared" si="6"/>
        <v>108.6821925</v>
      </c>
      <c r="I4" s="23">
        <f t="shared" si="7"/>
        <v>113.7109302</v>
      </c>
      <c r="J4" s="24">
        <f t="shared" si="8"/>
        <v>118.9748899</v>
      </c>
      <c r="K4" s="25">
        <f t="shared" si="9"/>
        <v>128.2416773</v>
      </c>
      <c r="L4" s="26">
        <f t="shared" si="10"/>
        <v>4.878069742</v>
      </c>
      <c r="M4" s="26">
        <f t="shared" si="11"/>
        <v>9.682192531</v>
      </c>
      <c r="N4" s="26">
        <f t="shared" si="12"/>
        <v>14.71093023</v>
      </c>
      <c r="O4" s="26">
        <f t="shared" si="13"/>
        <v>19.97488994</v>
      </c>
      <c r="P4" s="27">
        <f t="shared" si="14"/>
        <v>29.24167729</v>
      </c>
      <c r="Q4" s="28"/>
      <c r="R4" s="29" t="s">
        <v>19</v>
      </c>
      <c r="S4" s="30">
        <f>S3*T4</f>
        <v>4.732</v>
      </c>
      <c r="T4" s="32">
        <v>1.04</v>
      </c>
      <c r="U4" s="31" t="s">
        <v>20</v>
      </c>
    </row>
    <row r="5" ht="14.25" customHeight="1">
      <c r="A5" s="17">
        <v>591.0762032085562</v>
      </c>
      <c r="B5" s="18">
        <f t="shared" si="1"/>
        <v>5.910762032</v>
      </c>
      <c r="C5" s="17">
        <f t="shared" si="2"/>
        <v>41.07620321</v>
      </c>
      <c r="D5" s="17">
        <v>1.0</v>
      </c>
      <c r="E5" s="19">
        <f t="shared" si="3"/>
        <v>11</v>
      </c>
      <c r="F5" s="20">
        <f t="shared" si="4"/>
        <v>66</v>
      </c>
      <c r="G5" s="21">
        <f t="shared" si="5"/>
        <v>91.79396725</v>
      </c>
      <c r="H5" s="22">
        <f t="shared" si="6"/>
        <v>96.11472594</v>
      </c>
      <c r="I5" s="23">
        <f t="shared" si="7"/>
        <v>100.640765</v>
      </c>
      <c r="J5" s="24">
        <f t="shared" si="8"/>
        <v>105.3819181</v>
      </c>
      <c r="K5" s="25">
        <f t="shared" si="9"/>
        <v>114.1049865</v>
      </c>
      <c r="L5" s="26">
        <f t="shared" si="10"/>
        <v>25.79396725</v>
      </c>
      <c r="M5" s="26">
        <f t="shared" si="11"/>
        <v>30.11472594</v>
      </c>
      <c r="N5" s="26">
        <f t="shared" si="12"/>
        <v>34.64076497</v>
      </c>
      <c r="O5" s="26">
        <f t="shared" si="13"/>
        <v>39.38191807</v>
      </c>
      <c r="P5" s="27">
        <f t="shared" si="14"/>
        <v>48.10498655</v>
      </c>
      <c r="Q5" s="28"/>
      <c r="R5" s="29" t="s">
        <v>21</v>
      </c>
      <c r="S5" s="30">
        <f>S4*T4</f>
        <v>4.92128</v>
      </c>
      <c r="U5" s="31"/>
    </row>
    <row r="6" ht="14.25" customHeight="1">
      <c r="A6" s="17">
        <v>677.4844028520499</v>
      </c>
      <c r="B6" s="18">
        <f t="shared" si="1"/>
        <v>6.774844029</v>
      </c>
      <c r="C6" s="17">
        <f t="shared" si="2"/>
        <v>127.4844029</v>
      </c>
      <c r="D6" s="17">
        <v>2.0</v>
      </c>
      <c r="E6" s="19">
        <f t="shared" si="3"/>
        <v>22</v>
      </c>
      <c r="F6" s="20">
        <f t="shared" si="4"/>
        <v>77</v>
      </c>
      <c r="G6" s="21">
        <f t="shared" si="5"/>
        <v>95.72554033</v>
      </c>
      <c r="H6" s="22">
        <f t="shared" si="6"/>
        <v>100.2035619</v>
      </c>
      <c r="I6" s="23">
        <f t="shared" si="7"/>
        <v>104.8931544</v>
      </c>
      <c r="J6" s="24">
        <f t="shared" si="8"/>
        <v>109.8044031</v>
      </c>
      <c r="K6" s="25">
        <f t="shared" si="9"/>
        <v>118.704371</v>
      </c>
      <c r="L6" s="26">
        <f t="shared" si="10"/>
        <v>18.72554033</v>
      </c>
      <c r="M6" s="26">
        <f t="shared" si="11"/>
        <v>23.20356194</v>
      </c>
      <c r="N6" s="26">
        <f t="shared" si="12"/>
        <v>27.89315442</v>
      </c>
      <c r="O6" s="26">
        <f t="shared" si="13"/>
        <v>32.8044031</v>
      </c>
      <c r="P6" s="27">
        <f t="shared" si="14"/>
        <v>41.70437097</v>
      </c>
      <c r="Q6" s="28"/>
      <c r="R6" s="29" t="s">
        <v>22</v>
      </c>
      <c r="S6" s="30">
        <f>S5*T4</f>
        <v>5.1181312</v>
      </c>
    </row>
    <row r="7" ht="14.25" customHeight="1">
      <c r="A7" s="17">
        <v>1633.957219251337</v>
      </c>
      <c r="B7" s="18">
        <v>17.0</v>
      </c>
      <c r="C7" s="17">
        <f t="shared" si="2"/>
        <v>1083.957219</v>
      </c>
      <c r="D7" s="17">
        <v>11.0</v>
      </c>
      <c r="E7" s="19">
        <f t="shared" si="3"/>
        <v>121</v>
      </c>
      <c r="F7" s="20">
        <f t="shared" si="4"/>
        <v>176</v>
      </c>
      <c r="G7" s="21">
        <f t="shared" si="5"/>
        <v>142.25</v>
      </c>
      <c r="H7" s="22">
        <f t="shared" si="6"/>
        <v>148.589</v>
      </c>
      <c r="I7" s="23">
        <f t="shared" si="7"/>
        <v>155.21401</v>
      </c>
      <c r="J7" s="24">
        <f t="shared" si="8"/>
        <v>162.1380929</v>
      </c>
      <c r="K7" s="25">
        <f t="shared" si="9"/>
        <v>173.1314084</v>
      </c>
      <c r="L7" s="26">
        <f t="shared" si="10"/>
        <v>-33.75</v>
      </c>
      <c r="M7" s="26">
        <f t="shared" si="11"/>
        <v>-27.411</v>
      </c>
      <c r="N7" s="26">
        <f t="shared" si="12"/>
        <v>-20.78599</v>
      </c>
      <c r="O7" s="26">
        <f t="shared" si="13"/>
        <v>-13.8619071</v>
      </c>
      <c r="P7" s="27">
        <f t="shared" si="14"/>
        <v>-2.868591634</v>
      </c>
      <c r="Q7" s="28"/>
      <c r="R7" s="29" t="s">
        <v>23</v>
      </c>
      <c r="S7" s="30">
        <f>S6*T4</f>
        <v>5.322856448</v>
      </c>
      <c r="U7" s="33" t="s">
        <v>24</v>
      </c>
      <c r="V7" s="33"/>
    </row>
    <row r="8" ht="14.25" customHeight="1">
      <c r="A8" s="17">
        <v>42.59135472370766</v>
      </c>
      <c r="B8" s="18">
        <v>1.0</v>
      </c>
      <c r="C8" s="17"/>
      <c r="D8" s="17"/>
      <c r="E8" s="19">
        <f t="shared" si="3"/>
        <v>0</v>
      </c>
      <c r="F8" s="20">
        <f t="shared" si="4"/>
        <v>55</v>
      </c>
      <c r="G8" s="21">
        <f t="shared" si="5"/>
        <v>69.45</v>
      </c>
      <c r="H8" s="22">
        <f t="shared" si="6"/>
        <v>72.877</v>
      </c>
      <c r="I8" s="23">
        <f t="shared" si="7"/>
        <v>76.47353</v>
      </c>
      <c r="J8" s="24">
        <f t="shared" si="8"/>
        <v>80.2479937</v>
      </c>
      <c r="K8" s="25">
        <f t="shared" si="9"/>
        <v>87.9657052</v>
      </c>
      <c r="L8" s="26">
        <f t="shared" si="10"/>
        <v>14.45</v>
      </c>
      <c r="M8" s="26">
        <f t="shared" si="11"/>
        <v>17.877</v>
      </c>
      <c r="N8" s="26">
        <f t="shared" si="12"/>
        <v>21.47353</v>
      </c>
      <c r="O8" s="26">
        <f t="shared" si="13"/>
        <v>25.2479937</v>
      </c>
      <c r="P8" s="27">
        <f t="shared" si="14"/>
        <v>32.9657052</v>
      </c>
      <c r="Q8" s="28"/>
      <c r="R8" s="34"/>
      <c r="U8" s="35"/>
      <c r="V8" s="35"/>
      <c r="W8" s="35"/>
    </row>
    <row r="9" ht="14.25" customHeight="1">
      <c r="A9" s="17">
        <v>0.0</v>
      </c>
      <c r="B9" s="18">
        <f>A9/100</f>
        <v>0</v>
      </c>
      <c r="C9" s="17"/>
      <c r="D9" s="17"/>
      <c r="E9" s="19">
        <f t="shared" si="3"/>
        <v>0</v>
      </c>
      <c r="F9" s="20">
        <f t="shared" si="4"/>
        <v>55</v>
      </c>
      <c r="G9" s="21">
        <f t="shared" si="5"/>
        <v>64.9</v>
      </c>
      <c r="H9" s="22">
        <f t="shared" si="6"/>
        <v>68.145</v>
      </c>
      <c r="I9" s="23">
        <f t="shared" si="7"/>
        <v>71.55225</v>
      </c>
      <c r="J9" s="24">
        <f t="shared" si="8"/>
        <v>75.1298625</v>
      </c>
      <c r="K9" s="25">
        <f t="shared" si="9"/>
        <v>82.64284875</v>
      </c>
      <c r="L9" s="26">
        <f t="shared" si="10"/>
        <v>9.9</v>
      </c>
      <c r="M9" s="26">
        <f t="shared" si="11"/>
        <v>13.145</v>
      </c>
      <c r="N9" s="26">
        <f t="shared" si="12"/>
        <v>16.55225</v>
      </c>
      <c r="O9" s="26">
        <f t="shared" si="13"/>
        <v>20.1298625</v>
      </c>
      <c r="P9" s="27">
        <f t="shared" si="14"/>
        <v>27.64284875</v>
      </c>
      <c r="Q9" s="28"/>
      <c r="R9" s="36" t="s">
        <v>25</v>
      </c>
      <c r="S9" s="37" t="s">
        <v>26</v>
      </c>
      <c r="U9" s="35"/>
      <c r="V9" s="35"/>
      <c r="W9" s="35"/>
    </row>
    <row r="10" ht="14.25" customHeight="1">
      <c r="A10" s="17">
        <v>212.24376114081997</v>
      </c>
      <c r="B10" s="18">
        <v>3.0</v>
      </c>
      <c r="C10" s="17"/>
      <c r="D10" s="17"/>
      <c r="E10" s="19">
        <f t="shared" si="3"/>
        <v>0</v>
      </c>
      <c r="F10" s="20">
        <f t="shared" si="4"/>
        <v>55</v>
      </c>
      <c r="G10" s="21">
        <f t="shared" si="5"/>
        <v>78.55</v>
      </c>
      <c r="H10" s="22">
        <f t="shared" si="6"/>
        <v>82.341</v>
      </c>
      <c r="I10" s="23">
        <f t="shared" si="7"/>
        <v>86.31609</v>
      </c>
      <c r="J10" s="24">
        <f t="shared" si="8"/>
        <v>90.4842561</v>
      </c>
      <c r="K10" s="25">
        <f t="shared" si="9"/>
        <v>98.61141809</v>
      </c>
      <c r="L10" s="26">
        <f t="shared" si="10"/>
        <v>23.55</v>
      </c>
      <c r="M10" s="26">
        <f t="shared" si="11"/>
        <v>27.341</v>
      </c>
      <c r="N10" s="26">
        <f t="shared" si="12"/>
        <v>31.31609</v>
      </c>
      <c r="O10" s="26">
        <f t="shared" si="13"/>
        <v>35.4842561</v>
      </c>
      <c r="P10" s="27">
        <f t="shared" si="14"/>
        <v>43.61141809</v>
      </c>
      <c r="Q10" s="28"/>
      <c r="R10" s="38" t="s">
        <v>27</v>
      </c>
      <c r="S10" s="29">
        <v>132.0</v>
      </c>
      <c r="U10" s="35"/>
      <c r="V10" s="35"/>
      <c r="W10" s="35"/>
    </row>
    <row r="11" ht="14.25" customHeight="1">
      <c r="A11" s="17">
        <v>1147.1702317290553</v>
      </c>
      <c r="B11" s="18">
        <v>12.0</v>
      </c>
      <c r="C11" s="17">
        <f t="shared" ref="C11:C14" si="15">A11-550</f>
        <v>597.1702317</v>
      </c>
      <c r="D11" s="17">
        <v>6.0</v>
      </c>
      <c r="E11" s="19">
        <f t="shared" si="3"/>
        <v>66</v>
      </c>
      <c r="F11" s="20">
        <f t="shared" si="4"/>
        <v>121</v>
      </c>
      <c r="G11" s="21">
        <f t="shared" si="5"/>
        <v>119.5</v>
      </c>
      <c r="H11" s="22">
        <f t="shared" si="6"/>
        <v>124.929</v>
      </c>
      <c r="I11" s="23">
        <f t="shared" si="7"/>
        <v>130.60761</v>
      </c>
      <c r="J11" s="24">
        <f t="shared" si="8"/>
        <v>136.5474369</v>
      </c>
      <c r="K11" s="25">
        <f t="shared" si="9"/>
        <v>146.5171261</v>
      </c>
      <c r="L11" s="26">
        <f t="shared" si="10"/>
        <v>-1.5</v>
      </c>
      <c r="M11" s="26">
        <f t="shared" si="11"/>
        <v>3.929</v>
      </c>
      <c r="N11" s="26">
        <f t="shared" si="12"/>
        <v>9.60761</v>
      </c>
      <c r="O11" s="26">
        <f t="shared" si="13"/>
        <v>15.5474369</v>
      </c>
      <c r="P11" s="27">
        <f t="shared" si="14"/>
        <v>25.51712613</v>
      </c>
      <c r="Q11" s="28"/>
      <c r="R11" s="39" t="s">
        <v>28</v>
      </c>
      <c r="S11" s="40">
        <v>2.0</v>
      </c>
    </row>
    <row r="12" ht="14.25" customHeight="1">
      <c r="A12" s="17">
        <v>1618.4714795008913</v>
      </c>
      <c r="B12" s="18">
        <v>17.0</v>
      </c>
      <c r="C12" s="17">
        <f t="shared" si="15"/>
        <v>1068.47148</v>
      </c>
      <c r="D12" s="17">
        <v>11.0</v>
      </c>
      <c r="E12" s="19">
        <f t="shared" si="3"/>
        <v>121</v>
      </c>
      <c r="F12" s="20">
        <f t="shared" si="4"/>
        <v>176</v>
      </c>
      <c r="G12" s="21">
        <f t="shared" si="5"/>
        <v>142.25</v>
      </c>
      <c r="H12" s="22">
        <f t="shared" si="6"/>
        <v>148.589</v>
      </c>
      <c r="I12" s="23">
        <f t="shared" si="7"/>
        <v>155.21401</v>
      </c>
      <c r="J12" s="24">
        <f t="shared" si="8"/>
        <v>162.1380929</v>
      </c>
      <c r="K12" s="25">
        <f t="shared" si="9"/>
        <v>173.1314084</v>
      </c>
      <c r="L12" s="26">
        <f t="shared" si="10"/>
        <v>-33.75</v>
      </c>
      <c r="M12" s="26">
        <f t="shared" si="11"/>
        <v>-27.411</v>
      </c>
      <c r="N12" s="26">
        <f t="shared" si="12"/>
        <v>-20.78599</v>
      </c>
      <c r="O12" s="26">
        <f t="shared" si="13"/>
        <v>-13.8619071</v>
      </c>
      <c r="P12" s="27">
        <f t="shared" si="14"/>
        <v>-2.868591634</v>
      </c>
      <c r="Q12" s="28"/>
      <c r="R12" s="38" t="s">
        <v>29</v>
      </c>
      <c r="S12" s="29">
        <v>1.0</v>
      </c>
      <c r="U12" s="31"/>
    </row>
    <row r="13" ht="14.25" customHeight="1">
      <c r="A13" s="17">
        <v>832.2638146167559</v>
      </c>
      <c r="B13" s="18">
        <v>9.0</v>
      </c>
      <c r="C13" s="17">
        <f t="shared" si="15"/>
        <v>282.2638146</v>
      </c>
      <c r="D13" s="17">
        <v>3.0</v>
      </c>
      <c r="E13" s="19">
        <f t="shared" si="3"/>
        <v>33</v>
      </c>
      <c r="F13" s="20">
        <f t="shared" si="4"/>
        <v>88</v>
      </c>
      <c r="G13" s="21">
        <f t="shared" si="5"/>
        <v>105.85</v>
      </c>
      <c r="H13" s="22">
        <f t="shared" si="6"/>
        <v>110.733</v>
      </c>
      <c r="I13" s="23">
        <f t="shared" si="7"/>
        <v>115.84377</v>
      </c>
      <c r="J13" s="24">
        <f t="shared" si="8"/>
        <v>121.1930433</v>
      </c>
      <c r="K13" s="25">
        <f t="shared" si="9"/>
        <v>130.5485568</v>
      </c>
      <c r="L13" s="26">
        <f t="shared" si="10"/>
        <v>17.85</v>
      </c>
      <c r="M13" s="26">
        <f t="shared" si="11"/>
        <v>22.733</v>
      </c>
      <c r="N13" s="26">
        <f t="shared" si="12"/>
        <v>27.84377</v>
      </c>
      <c r="O13" s="26">
        <f t="shared" si="13"/>
        <v>33.1930433</v>
      </c>
      <c r="P13" s="27">
        <f t="shared" si="14"/>
        <v>42.54855678</v>
      </c>
      <c r="Q13" s="28"/>
      <c r="R13" s="38" t="s">
        <v>30</v>
      </c>
      <c r="S13" s="29">
        <v>1.0</v>
      </c>
      <c r="U13" s="31">
        <f>P139/136</f>
        <v>36.223969</v>
      </c>
      <c r="V13" s="32" t="s">
        <v>31</v>
      </c>
    </row>
    <row r="14" ht="14.25" customHeight="1">
      <c r="A14" s="17">
        <v>560.3498217468806</v>
      </c>
      <c r="B14" s="18">
        <f>A14/100</f>
        <v>5.603498217</v>
      </c>
      <c r="C14" s="17">
        <f t="shared" si="15"/>
        <v>10.34982175</v>
      </c>
      <c r="D14" s="17">
        <f t="shared" ref="D14:D16" si="16">ROUNDUP(C14/130,0)</f>
        <v>1</v>
      </c>
      <c r="E14" s="19">
        <f t="shared" si="3"/>
        <v>11</v>
      </c>
      <c r="F14" s="20">
        <f t="shared" si="4"/>
        <v>66</v>
      </c>
      <c r="G14" s="21">
        <f t="shared" si="5"/>
        <v>90.39591689</v>
      </c>
      <c r="H14" s="22">
        <f t="shared" si="6"/>
        <v>94.66075357</v>
      </c>
      <c r="I14" s="23">
        <f t="shared" si="7"/>
        <v>99.12863371</v>
      </c>
      <c r="J14" s="24">
        <f t="shared" si="8"/>
        <v>103.8093016</v>
      </c>
      <c r="K14" s="25">
        <f t="shared" si="9"/>
        <v>112.4694654</v>
      </c>
      <c r="L14" s="26">
        <f t="shared" si="10"/>
        <v>24.39591689</v>
      </c>
      <c r="M14" s="26">
        <f t="shared" si="11"/>
        <v>28.66075357</v>
      </c>
      <c r="N14" s="26">
        <f t="shared" si="12"/>
        <v>33.12863371</v>
      </c>
      <c r="O14" s="26">
        <f t="shared" si="13"/>
        <v>37.80930156</v>
      </c>
      <c r="P14" s="27">
        <f t="shared" si="14"/>
        <v>46.46946537</v>
      </c>
      <c r="Q14" s="28"/>
      <c r="R14" s="41" t="s">
        <v>32</v>
      </c>
      <c r="S14" s="42">
        <f>SUM(S10:S13)</f>
        <v>136</v>
      </c>
      <c r="X14" s="43">
        <f>20*4.55+64.9</f>
        <v>155.9</v>
      </c>
    </row>
    <row r="15" ht="14.25" customHeight="1">
      <c r="A15" s="17">
        <v>512.020944741533</v>
      </c>
      <c r="B15" s="18">
        <v>6.0</v>
      </c>
      <c r="C15" s="17"/>
      <c r="D15" s="17">
        <f t="shared" si="16"/>
        <v>0</v>
      </c>
      <c r="E15" s="19">
        <f t="shared" si="3"/>
        <v>0</v>
      </c>
      <c r="F15" s="20">
        <f t="shared" si="4"/>
        <v>55</v>
      </c>
      <c r="G15" s="21">
        <f t="shared" si="5"/>
        <v>92.2</v>
      </c>
      <c r="H15" s="22">
        <f t="shared" si="6"/>
        <v>96.537</v>
      </c>
      <c r="I15" s="23">
        <f t="shared" si="7"/>
        <v>101.07993</v>
      </c>
      <c r="J15" s="24">
        <f t="shared" si="8"/>
        <v>105.8386497</v>
      </c>
      <c r="K15" s="25">
        <f t="shared" si="9"/>
        <v>114.5799874</v>
      </c>
      <c r="L15" s="26">
        <f t="shared" si="10"/>
        <v>37.2</v>
      </c>
      <c r="M15" s="26">
        <f t="shared" si="11"/>
        <v>41.537</v>
      </c>
      <c r="N15" s="26">
        <f t="shared" si="12"/>
        <v>46.07993</v>
      </c>
      <c r="O15" s="26">
        <f t="shared" si="13"/>
        <v>50.8386497</v>
      </c>
      <c r="P15" s="27">
        <f t="shared" si="14"/>
        <v>59.57998744</v>
      </c>
      <c r="Q15" s="28"/>
      <c r="R15" s="6"/>
      <c r="X15" s="43">
        <f>X14+48</f>
        <v>203.9</v>
      </c>
    </row>
    <row r="16" ht="14.25" customHeight="1">
      <c r="A16" s="17">
        <v>565.0178253119429</v>
      </c>
      <c r="B16" s="18">
        <f>A16/100</f>
        <v>5.650178253</v>
      </c>
      <c r="C16" s="17">
        <f>A16-550</f>
        <v>15.01782531</v>
      </c>
      <c r="D16" s="17">
        <f t="shared" si="16"/>
        <v>1</v>
      </c>
      <c r="E16" s="19">
        <f t="shared" si="3"/>
        <v>11</v>
      </c>
      <c r="F16" s="20">
        <f t="shared" si="4"/>
        <v>66</v>
      </c>
      <c r="G16" s="21">
        <f t="shared" si="5"/>
        <v>90.60831105</v>
      </c>
      <c r="H16" s="22">
        <f t="shared" si="6"/>
        <v>94.88164349</v>
      </c>
      <c r="I16" s="23">
        <f t="shared" si="7"/>
        <v>99.35835923</v>
      </c>
      <c r="J16" s="24">
        <f t="shared" si="8"/>
        <v>104.0482161</v>
      </c>
      <c r="K16" s="25">
        <f t="shared" si="9"/>
        <v>112.7179365</v>
      </c>
      <c r="L16" s="26">
        <f t="shared" si="10"/>
        <v>24.60831105</v>
      </c>
      <c r="M16" s="26">
        <f t="shared" si="11"/>
        <v>28.88164349</v>
      </c>
      <c r="N16" s="26">
        <f t="shared" si="12"/>
        <v>33.35835923</v>
      </c>
      <c r="O16" s="26">
        <f t="shared" si="13"/>
        <v>38.0482161</v>
      </c>
      <c r="P16" s="27">
        <f t="shared" si="14"/>
        <v>46.7179365</v>
      </c>
      <c r="Q16" s="28"/>
    </row>
    <row r="17" ht="14.25" customHeight="1">
      <c r="A17" s="17">
        <v>27.172459893048124</v>
      </c>
      <c r="B17" s="18">
        <v>1.0</v>
      </c>
      <c r="C17" s="17"/>
      <c r="D17" s="17"/>
      <c r="E17" s="19">
        <f t="shared" si="3"/>
        <v>0</v>
      </c>
      <c r="F17" s="20">
        <f t="shared" si="4"/>
        <v>55</v>
      </c>
      <c r="G17" s="21">
        <f t="shared" si="5"/>
        <v>69.45</v>
      </c>
      <c r="H17" s="22">
        <f t="shared" si="6"/>
        <v>72.877</v>
      </c>
      <c r="I17" s="23">
        <f t="shared" si="7"/>
        <v>76.47353</v>
      </c>
      <c r="J17" s="24">
        <f t="shared" si="8"/>
        <v>80.2479937</v>
      </c>
      <c r="K17" s="25">
        <f t="shared" si="9"/>
        <v>87.9657052</v>
      </c>
      <c r="L17" s="26">
        <f t="shared" si="10"/>
        <v>14.45</v>
      </c>
      <c r="M17" s="26">
        <f t="shared" si="11"/>
        <v>17.877</v>
      </c>
      <c r="N17" s="26">
        <f t="shared" si="12"/>
        <v>21.47353</v>
      </c>
      <c r="O17" s="26">
        <f t="shared" si="13"/>
        <v>25.2479937</v>
      </c>
      <c r="P17" s="27">
        <f t="shared" si="14"/>
        <v>32.9657052</v>
      </c>
      <c r="Q17" s="28"/>
      <c r="R17" s="6"/>
      <c r="S17" s="1"/>
      <c r="T17" s="1"/>
      <c r="U17" s="44">
        <v>0.1</v>
      </c>
      <c r="V17" s="1" t="s">
        <v>33</v>
      </c>
      <c r="W17" s="1"/>
      <c r="X17" s="1"/>
    </row>
    <row r="18" ht="14.25" customHeight="1">
      <c r="A18" s="17">
        <v>694.897504456328</v>
      </c>
      <c r="B18" s="18">
        <f t="shared" ref="B18:B19" si="17">A18/100</f>
        <v>6.948975045</v>
      </c>
      <c r="C18" s="17">
        <f t="shared" ref="C18:C20" si="18">A18-550</f>
        <v>144.8975045</v>
      </c>
      <c r="D18" s="17">
        <f>ROUNDUP(C18/130,0)</f>
        <v>2</v>
      </c>
      <c r="E18" s="19">
        <f t="shared" si="3"/>
        <v>22</v>
      </c>
      <c r="F18" s="20">
        <f t="shared" si="4"/>
        <v>77</v>
      </c>
      <c r="G18" s="21">
        <f t="shared" si="5"/>
        <v>96.51783645</v>
      </c>
      <c r="H18" s="22">
        <f t="shared" si="6"/>
        <v>101.0275499</v>
      </c>
      <c r="I18" s="23">
        <f t="shared" si="7"/>
        <v>105.7501019</v>
      </c>
      <c r="J18" s="24">
        <f t="shared" si="8"/>
        <v>110.6956285</v>
      </c>
      <c r="K18" s="25">
        <f t="shared" si="9"/>
        <v>119.6312454</v>
      </c>
      <c r="L18" s="26">
        <f t="shared" si="10"/>
        <v>19.51783645</v>
      </c>
      <c r="M18" s="26">
        <f t="shared" si="11"/>
        <v>24.02754991</v>
      </c>
      <c r="N18" s="26">
        <f t="shared" si="12"/>
        <v>28.75010191</v>
      </c>
      <c r="O18" s="26">
        <f t="shared" si="13"/>
        <v>33.69562848</v>
      </c>
      <c r="P18" s="27">
        <f t="shared" si="14"/>
        <v>42.63124537</v>
      </c>
      <c r="Q18" s="28"/>
      <c r="S18" s="1">
        <v>18.0</v>
      </c>
      <c r="T18" s="1" t="s">
        <v>34</v>
      </c>
      <c r="U18" s="44">
        <v>0.05</v>
      </c>
      <c r="V18" s="44" t="s">
        <v>35</v>
      </c>
      <c r="W18" s="1"/>
      <c r="X18" s="1"/>
    </row>
    <row r="19" ht="14.25" customHeight="1">
      <c r="A19" s="17">
        <v>996.0338680926916</v>
      </c>
      <c r="B19" s="18">
        <f t="shared" si="17"/>
        <v>9.960338681</v>
      </c>
      <c r="C19" s="17">
        <f t="shared" si="18"/>
        <v>446.0338681</v>
      </c>
      <c r="D19" s="17">
        <v>5.0</v>
      </c>
      <c r="E19" s="19">
        <f t="shared" si="3"/>
        <v>55</v>
      </c>
      <c r="F19" s="20">
        <f t="shared" si="4"/>
        <v>110</v>
      </c>
      <c r="G19" s="21">
        <f t="shared" si="5"/>
        <v>110.219541</v>
      </c>
      <c r="H19" s="22">
        <f t="shared" si="6"/>
        <v>115.2773226</v>
      </c>
      <c r="I19" s="23">
        <f t="shared" si="7"/>
        <v>120.5698655</v>
      </c>
      <c r="J19" s="24">
        <f t="shared" si="8"/>
        <v>126.1081827</v>
      </c>
      <c r="K19" s="25">
        <f t="shared" si="9"/>
        <v>135.6603017</v>
      </c>
      <c r="L19" s="26">
        <f t="shared" si="10"/>
        <v>0.2195409982</v>
      </c>
      <c r="M19" s="26">
        <f t="shared" si="11"/>
        <v>5.277322638</v>
      </c>
      <c r="N19" s="26">
        <f t="shared" si="12"/>
        <v>10.56986554</v>
      </c>
      <c r="O19" s="26">
        <f t="shared" si="13"/>
        <v>16.10818267</v>
      </c>
      <c r="P19" s="27">
        <f t="shared" si="14"/>
        <v>25.66030172</v>
      </c>
      <c r="Q19" s="28"/>
      <c r="R19" s="37" t="s">
        <v>25</v>
      </c>
      <c r="S19" s="45" t="s">
        <v>36</v>
      </c>
      <c r="T19" s="45" t="s">
        <v>18</v>
      </c>
      <c r="U19" s="45" t="s">
        <v>19</v>
      </c>
      <c r="V19" s="45" t="s">
        <v>21</v>
      </c>
      <c r="W19" s="45" t="s">
        <v>22</v>
      </c>
      <c r="X19" s="45" t="s">
        <v>23</v>
      </c>
    </row>
    <row r="20" ht="14.25" customHeight="1">
      <c r="A20" s="17">
        <v>1311.6644385026736</v>
      </c>
      <c r="B20" s="18">
        <v>14.0</v>
      </c>
      <c r="C20" s="17">
        <f t="shared" si="18"/>
        <v>761.6644385</v>
      </c>
      <c r="D20" s="17">
        <v>8.0</v>
      </c>
      <c r="E20" s="19">
        <f t="shared" si="3"/>
        <v>88</v>
      </c>
      <c r="F20" s="20">
        <f t="shared" si="4"/>
        <v>143</v>
      </c>
      <c r="G20" s="21">
        <f t="shared" si="5"/>
        <v>128.6</v>
      </c>
      <c r="H20" s="22">
        <f t="shared" si="6"/>
        <v>134.393</v>
      </c>
      <c r="I20" s="23">
        <f t="shared" si="7"/>
        <v>140.45017</v>
      </c>
      <c r="J20" s="24">
        <f t="shared" si="8"/>
        <v>146.7836993</v>
      </c>
      <c r="K20" s="25">
        <f t="shared" si="9"/>
        <v>157.162839</v>
      </c>
      <c r="L20" s="26">
        <f t="shared" si="10"/>
        <v>-14.4</v>
      </c>
      <c r="M20" s="26">
        <f t="shared" si="11"/>
        <v>-8.607</v>
      </c>
      <c r="N20" s="26">
        <f t="shared" si="12"/>
        <v>-2.54983</v>
      </c>
      <c r="O20" s="26">
        <f t="shared" si="13"/>
        <v>3.7836993</v>
      </c>
      <c r="P20" s="27">
        <f t="shared" si="14"/>
        <v>14.16283902</v>
      </c>
      <c r="Q20" s="28"/>
      <c r="R20" s="46" t="s">
        <v>37</v>
      </c>
      <c r="S20" s="29">
        <v>55.0</v>
      </c>
      <c r="T20" s="19">
        <f t="shared" ref="T20:T23" si="20">S20*$S$18/100+S20</f>
        <v>64.9</v>
      </c>
      <c r="U20" s="19">
        <f t="shared" ref="U20:W20" si="19">T20*$U$18+T20</f>
        <v>68.145</v>
      </c>
      <c r="V20" s="19">
        <f t="shared" si="19"/>
        <v>71.55225</v>
      </c>
      <c r="W20" s="19">
        <f t="shared" si="19"/>
        <v>75.1298625</v>
      </c>
      <c r="X20" s="19">
        <f t="shared" ref="X20:X23" si="22">W20*$U$17+W20</f>
        <v>82.64284875</v>
      </c>
    </row>
    <row r="21" ht="14.25" customHeight="1">
      <c r="A21" s="17">
        <v>387.73440285204987</v>
      </c>
      <c r="B21" s="18">
        <f t="shared" ref="B21:B23" si="23">A21/100</f>
        <v>3.877344029</v>
      </c>
      <c r="C21" s="17"/>
      <c r="D21" s="17">
        <f t="shared" ref="D21:D22" si="24">ROUNDUP(C21/130,0)</f>
        <v>0</v>
      </c>
      <c r="E21" s="19">
        <f t="shared" si="3"/>
        <v>0</v>
      </c>
      <c r="F21" s="20">
        <f t="shared" si="4"/>
        <v>55</v>
      </c>
      <c r="G21" s="21">
        <f t="shared" si="5"/>
        <v>82.54191533</v>
      </c>
      <c r="H21" s="22">
        <f t="shared" si="6"/>
        <v>86.49259194</v>
      </c>
      <c r="I21" s="23">
        <f t="shared" si="7"/>
        <v>90.63374562</v>
      </c>
      <c r="J21" s="24">
        <f t="shared" si="8"/>
        <v>94.97461795</v>
      </c>
      <c r="K21" s="25">
        <f t="shared" si="9"/>
        <v>103.2813944</v>
      </c>
      <c r="L21" s="26">
        <f t="shared" si="10"/>
        <v>27.54191533</v>
      </c>
      <c r="M21" s="26">
        <f t="shared" si="11"/>
        <v>31.49259194</v>
      </c>
      <c r="N21" s="26">
        <f t="shared" si="12"/>
        <v>35.63374562</v>
      </c>
      <c r="O21" s="26">
        <f t="shared" si="13"/>
        <v>39.97461795</v>
      </c>
      <c r="P21" s="27">
        <f t="shared" si="14"/>
        <v>48.28139441</v>
      </c>
      <c r="Q21" s="28"/>
      <c r="R21" s="46" t="s">
        <v>38</v>
      </c>
      <c r="S21" s="29">
        <v>164.72</v>
      </c>
      <c r="T21" s="19">
        <f t="shared" si="20"/>
        <v>194.3696</v>
      </c>
      <c r="U21" s="19">
        <f t="shared" ref="U21:W21" si="21">T21*$U$18+T21</f>
        <v>204.08808</v>
      </c>
      <c r="V21" s="19">
        <f t="shared" si="21"/>
        <v>214.292484</v>
      </c>
      <c r="W21" s="19">
        <f t="shared" si="21"/>
        <v>225.0071082</v>
      </c>
      <c r="X21" s="19">
        <f t="shared" si="22"/>
        <v>247.507819</v>
      </c>
    </row>
    <row r="22" ht="14.25" customHeight="1">
      <c r="A22" s="17">
        <v>373.0057932263814</v>
      </c>
      <c r="B22" s="18">
        <f t="shared" si="23"/>
        <v>3.730057932</v>
      </c>
      <c r="C22" s="17"/>
      <c r="D22" s="17">
        <f t="shared" si="24"/>
        <v>0</v>
      </c>
      <c r="E22" s="19">
        <f t="shared" si="3"/>
        <v>0</v>
      </c>
      <c r="F22" s="20">
        <f t="shared" si="4"/>
        <v>55</v>
      </c>
      <c r="G22" s="21">
        <f t="shared" si="5"/>
        <v>81.87176359</v>
      </c>
      <c r="H22" s="22">
        <f t="shared" si="6"/>
        <v>85.79563414</v>
      </c>
      <c r="I22" s="23">
        <f t="shared" si="7"/>
        <v>89.9089095</v>
      </c>
      <c r="J22" s="24">
        <f t="shared" si="8"/>
        <v>94.22078838</v>
      </c>
      <c r="K22" s="25">
        <f t="shared" si="9"/>
        <v>102.4974117</v>
      </c>
      <c r="L22" s="26">
        <f t="shared" si="10"/>
        <v>26.87176359</v>
      </c>
      <c r="M22" s="26">
        <f t="shared" si="11"/>
        <v>30.79563414</v>
      </c>
      <c r="N22" s="26">
        <f t="shared" si="12"/>
        <v>34.9089095</v>
      </c>
      <c r="O22" s="26">
        <f t="shared" si="13"/>
        <v>39.22078838</v>
      </c>
      <c r="P22" s="27">
        <f t="shared" si="14"/>
        <v>47.49741167</v>
      </c>
      <c r="Q22" s="28"/>
      <c r="R22" s="46" t="s">
        <v>39</v>
      </c>
      <c r="S22" s="29">
        <v>340.82</v>
      </c>
      <c r="T22" s="19">
        <f t="shared" si="20"/>
        <v>402.1676</v>
      </c>
      <c r="U22" s="19">
        <f t="shared" ref="U22:W22" si="25">T22*$U$18+T22</f>
        <v>422.27598</v>
      </c>
      <c r="V22" s="19">
        <f t="shared" si="25"/>
        <v>443.389779</v>
      </c>
      <c r="W22" s="19">
        <f t="shared" si="25"/>
        <v>465.559268</v>
      </c>
      <c r="X22" s="19">
        <f t="shared" si="22"/>
        <v>512.1151947</v>
      </c>
    </row>
    <row r="23" ht="14.25" customHeight="1">
      <c r="A23" s="17">
        <v>2000.0</v>
      </c>
      <c r="B23" s="18">
        <f t="shared" si="23"/>
        <v>20</v>
      </c>
      <c r="C23" s="17">
        <f t="shared" ref="C23:C25" si="27">A23-550</f>
        <v>1450</v>
      </c>
      <c r="D23" s="17">
        <v>15.0</v>
      </c>
      <c r="E23" s="19">
        <f t="shared" si="3"/>
        <v>165</v>
      </c>
      <c r="F23" s="20">
        <f>$S$23+E23</f>
        <v>725.82</v>
      </c>
      <c r="G23" s="21">
        <f>$T$23+B23*$S$3</f>
        <v>752.7676</v>
      </c>
      <c r="H23" s="22">
        <f>B23*$S$4+$U$23</f>
        <v>789.49598</v>
      </c>
      <c r="I23" s="23">
        <f>B23*$S$5+$V$23</f>
        <v>828.024379</v>
      </c>
      <c r="J23" s="24">
        <f>B23*$S$6+$W$23</f>
        <v>868.441342</v>
      </c>
      <c r="K23" s="25">
        <f>$X$23+$S$7*B23</f>
        <v>949.1437187</v>
      </c>
      <c r="L23" s="26">
        <f t="shared" si="10"/>
        <v>26.9476</v>
      </c>
      <c r="M23" s="26">
        <f t="shared" si="11"/>
        <v>63.67598</v>
      </c>
      <c r="N23" s="26">
        <f t="shared" si="12"/>
        <v>102.204379</v>
      </c>
      <c r="O23" s="26">
        <f t="shared" si="13"/>
        <v>142.621342</v>
      </c>
      <c r="P23" s="27">
        <f t="shared" si="14"/>
        <v>223.3237187</v>
      </c>
      <c r="Q23" s="28"/>
      <c r="R23" s="46" t="s">
        <v>40</v>
      </c>
      <c r="S23" s="29">
        <v>560.82</v>
      </c>
      <c r="T23" s="19">
        <f t="shared" si="20"/>
        <v>661.7676</v>
      </c>
      <c r="U23" s="19">
        <f t="shared" ref="U23:W23" si="26">T23*$U$18+T23</f>
        <v>694.85598</v>
      </c>
      <c r="V23" s="19">
        <f t="shared" si="26"/>
        <v>729.598779</v>
      </c>
      <c r="W23" s="19">
        <f t="shared" si="26"/>
        <v>766.078718</v>
      </c>
      <c r="X23" s="19">
        <f t="shared" si="22"/>
        <v>842.6865897</v>
      </c>
    </row>
    <row r="24" ht="14.25" customHeight="1">
      <c r="A24" s="17">
        <v>726.504010695187</v>
      </c>
      <c r="B24" s="18">
        <v>8.0</v>
      </c>
      <c r="C24" s="17">
        <f t="shared" si="27"/>
        <v>176.5040107</v>
      </c>
      <c r="D24" s="17">
        <f>ROUNDUP(C24/130,0)</f>
        <v>2</v>
      </c>
      <c r="E24" s="19">
        <f t="shared" si="3"/>
        <v>22</v>
      </c>
      <c r="F24" s="20">
        <f t="shared" ref="F24:F34" si="28">$S$20+E24</f>
        <v>77</v>
      </c>
      <c r="G24" s="21">
        <f t="shared" ref="G24:G34" si="29">$T$20+B24*$S$3</f>
        <v>101.3</v>
      </c>
      <c r="H24" s="22">
        <f t="shared" ref="H24:H34" si="30">B24*$S$4+$U$20</f>
        <v>106.001</v>
      </c>
      <c r="I24" s="23">
        <f t="shared" ref="I24:I34" si="31">B24*$S$5+$V$20</f>
        <v>110.92249</v>
      </c>
      <c r="J24" s="24">
        <f t="shared" ref="J24:J34" si="32">B24*$S$6+$W$20</f>
        <v>116.0749121</v>
      </c>
      <c r="K24" s="25">
        <f t="shared" ref="K24:K34" si="33">$X$20+$S$7*B24</f>
        <v>125.2257003</v>
      </c>
      <c r="L24" s="26">
        <f t="shared" si="10"/>
        <v>24.3</v>
      </c>
      <c r="M24" s="26">
        <f t="shared" si="11"/>
        <v>29.001</v>
      </c>
      <c r="N24" s="26">
        <f t="shared" si="12"/>
        <v>33.92249</v>
      </c>
      <c r="O24" s="26">
        <f t="shared" si="13"/>
        <v>39.0749121</v>
      </c>
      <c r="P24" s="27">
        <f t="shared" si="14"/>
        <v>48.22570033</v>
      </c>
      <c r="Q24" s="28"/>
      <c r="R24" s="6"/>
    </row>
    <row r="25" ht="14.25" customHeight="1">
      <c r="A25" s="17">
        <v>799.3315508021391</v>
      </c>
      <c r="B25" s="18">
        <f>A25/100</f>
        <v>7.993315508</v>
      </c>
      <c r="C25" s="17">
        <f t="shared" si="27"/>
        <v>249.3315508</v>
      </c>
      <c r="D25" s="17">
        <v>3.0</v>
      </c>
      <c r="E25" s="19">
        <f t="shared" si="3"/>
        <v>33</v>
      </c>
      <c r="F25" s="20">
        <f t="shared" si="28"/>
        <v>88</v>
      </c>
      <c r="G25" s="21">
        <f t="shared" si="29"/>
        <v>101.2695856</v>
      </c>
      <c r="H25" s="22">
        <f t="shared" si="30"/>
        <v>105.969369</v>
      </c>
      <c r="I25" s="23">
        <f t="shared" si="31"/>
        <v>110.8895937</v>
      </c>
      <c r="J25" s="24">
        <f t="shared" si="32"/>
        <v>116.0407</v>
      </c>
      <c r="K25" s="25">
        <f t="shared" si="33"/>
        <v>125.1901197</v>
      </c>
      <c r="L25" s="26">
        <f t="shared" si="10"/>
        <v>13.26958556</v>
      </c>
      <c r="M25" s="26">
        <f t="shared" si="11"/>
        <v>17.96936898</v>
      </c>
      <c r="N25" s="26">
        <f t="shared" si="12"/>
        <v>22.88959374</v>
      </c>
      <c r="O25" s="26">
        <f t="shared" si="13"/>
        <v>28.04069999</v>
      </c>
      <c r="P25" s="27">
        <f t="shared" si="14"/>
        <v>37.19011974</v>
      </c>
      <c r="Q25" s="28"/>
      <c r="R25" s="6"/>
      <c r="T25" s="31"/>
      <c r="U25" s="31"/>
      <c r="W25" s="31"/>
      <c r="X25" s="31"/>
    </row>
    <row r="26" ht="14.25" customHeight="1">
      <c r="A26" s="17">
        <v>205.58333333333334</v>
      </c>
      <c r="B26" s="18">
        <v>3.0</v>
      </c>
      <c r="C26" s="17"/>
      <c r="D26" s="17"/>
      <c r="E26" s="19">
        <f t="shared" si="3"/>
        <v>0</v>
      </c>
      <c r="F26" s="20">
        <f t="shared" si="28"/>
        <v>55</v>
      </c>
      <c r="G26" s="21">
        <f t="shared" si="29"/>
        <v>78.55</v>
      </c>
      <c r="H26" s="22">
        <f t="shared" si="30"/>
        <v>82.341</v>
      </c>
      <c r="I26" s="23">
        <f t="shared" si="31"/>
        <v>86.31609</v>
      </c>
      <c r="J26" s="24">
        <f t="shared" si="32"/>
        <v>90.4842561</v>
      </c>
      <c r="K26" s="25">
        <f t="shared" si="33"/>
        <v>98.61141809</v>
      </c>
      <c r="L26" s="26">
        <f t="shared" si="10"/>
        <v>23.55</v>
      </c>
      <c r="M26" s="26">
        <f t="shared" si="11"/>
        <v>27.341</v>
      </c>
      <c r="N26" s="26">
        <f t="shared" si="12"/>
        <v>31.31609</v>
      </c>
      <c r="O26" s="26">
        <f t="shared" si="13"/>
        <v>35.4842561</v>
      </c>
      <c r="P26" s="27">
        <f t="shared" si="14"/>
        <v>43.61141809</v>
      </c>
      <c r="Q26" s="28"/>
      <c r="R26" s="31"/>
      <c r="S26" s="47" t="s">
        <v>41</v>
      </c>
      <c r="X26" s="31"/>
      <c r="Y26" s="31"/>
    </row>
    <row r="27" ht="14.25" customHeight="1">
      <c r="A27" s="17">
        <v>194.2959001782531</v>
      </c>
      <c r="B27" s="18">
        <f t="shared" ref="B27:B29" si="34">A27/100</f>
        <v>1.942959002</v>
      </c>
      <c r="C27" s="17"/>
      <c r="D27" s="17"/>
      <c r="E27" s="19">
        <f t="shared" si="3"/>
        <v>0</v>
      </c>
      <c r="F27" s="20">
        <f t="shared" si="28"/>
        <v>55</v>
      </c>
      <c r="G27" s="21">
        <f t="shared" si="29"/>
        <v>73.74046346</v>
      </c>
      <c r="H27" s="22">
        <f t="shared" si="30"/>
        <v>77.339082</v>
      </c>
      <c r="I27" s="23">
        <f t="shared" si="31"/>
        <v>81.11409528</v>
      </c>
      <c r="J27" s="24">
        <f t="shared" si="32"/>
        <v>85.07418159</v>
      </c>
      <c r="K27" s="25">
        <f t="shared" si="33"/>
        <v>92.9849406</v>
      </c>
      <c r="L27" s="26">
        <f t="shared" si="10"/>
        <v>18.74046346</v>
      </c>
      <c r="M27" s="26">
        <f t="shared" si="11"/>
        <v>22.339082</v>
      </c>
      <c r="N27" s="26">
        <f t="shared" si="12"/>
        <v>26.11409528</v>
      </c>
      <c r="O27" s="26">
        <f t="shared" si="13"/>
        <v>30.07418159</v>
      </c>
      <c r="P27" s="27">
        <f t="shared" si="14"/>
        <v>37.9849406</v>
      </c>
      <c r="Q27" s="28"/>
      <c r="R27" s="31"/>
      <c r="S27" s="41" t="s">
        <v>18</v>
      </c>
      <c r="T27" s="1" t="s">
        <v>19</v>
      </c>
      <c r="U27" s="1" t="s">
        <v>21</v>
      </c>
      <c r="V27" s="1" t="s">
        <v>22</v>
      </c>
      <c r="W27" s="1" t="s">
        <v>42</v>
      </c>
      <c r="X27" s="31"/>
      <c r="Y27" s="31"/>
    </row>
    <row r="28" ht="14.25" customHeight="1">
      <c r="A28" s="17">
        <v>162.8391265597148</v>
      </c>
      <c r="B28" s="18">
        <f t="shared" si="34"/>
        <v>1.628391266</v>
      </c>
      <c r="C28" s="17"/>
      <c r="D28" s="17"/>
      <c r="E28" s="19">
        <f t="shared" si="3"/>
        <v>0</v>
      </c>
      <c r="F28" s="20">
        <f t="shared" si="28"/>
        <v>55</v>
      </c>
      <c r="G28" s="21">
        <f t="shared" si="29"/>
        <v>72.30918026</v>
      </c>
      <c r="H28" s="22">
        <f t="shared" si="30"/>
        <v>75.85054747</v>
      </c>
      <c r="I28" s="23">
        <f t="shared" si="31"/>
        <v>79.56601937</v>
      </c>
      <c r="J28" s="24">
        <f t="shared" si="32"/>
        <v>83.46418264</v>
      </c>
      <c r="K28" s="25">
        <f t="shared" si="33"/>
        <v>91.3105417</v>
      </c>
      <c r="L28" s="26">
        <f t="shared" si="10"/>
        <v>17.30918026</v>
      </c>
      <c r="M28" s="26">
        <f t="shared" si="11"/>
        <v>20.85054747</v>
      </c>
      <c r="N28" s="26">
        <f t="shared" si="12"/>
        <v>24.56601937</v>
      </c>
      <c r="O28" s="26">
        <f t="shared" si="13"/>
        <v>28.46418264</v>
      </c>
      <c r="P28" s="27">
        <f t="shared" si="14"/>
        <v>36.3105417</v>
      </c>
      <c r="Q28" s="28"/>
      <c r="R28" s="48" t="s">
        <v>43</v>
      </c>
      <c r="S28" s="17">
        <f>'5 Year Budget Water Only'!F43</f>
        <v>166857.12</v>
      </c>
      <c r="T28" s="17">
        <f>'5 Year Budget Water Only'!G43</f>
        <v>174336.0835</v>
      </c>
      <c r="U28" s="17">
        <f>'5 Year Budget Water Only'!H43</f>
        <v>182188.9952</v>
      </c>
      <c r="V28" s="17">
        <f>'5 Year Budget Water Only'!I43</f>
        <v>190434.5524</v>
      </c>
      <c r="W28" s="17">
        <f>'5 Year Budget Water Only'!J43</f>
        <v>199092.3876</v>
      </c>
      <c r="Y28" s="31"/>
    </row>
    <row r="29" ht="14.25" customHeight="1">
      <c r="A29" s="17">
        <v>295.4723707664884</v>
      </c>
      <c r="B29" s="18">
        <f t="shared" si="34"/>
        <v>2.954723708</v>
      </c>
      <c r="C29" s="17"/>
      <c r="D29" s="17"/>
      <c r="E29" s="19">
        <f t="shared" si="3"/>
        <v>0</v>
      </c>
      <c r="F29" s="20">
        <f t="shared" si="28"/>
        <v>55</v>
      </c>
      <c r="G29" s="21">
        <f t="shared" si="29"/>
        <v>78.34399287</v>
      </c>
      <c r="H29" s="22">
        <f t="shared" si="30"/>
        <v>82.12675258</v>
      </c>
      <c r="I29" s="23">
        <f t="shared" si="31"/>
        <v>86.09327269</v>
      </c>
      <c r="J29" s="24">
        <f t="shared" si="32"/>
        <v>90.2525261</v>
      </c>
      <c r="K29" s="25">
        <f t="shared" si="33"/>
        <v>98.37041889</v>
      </c>
      <c r="L29" s="26">
        <f t="shared" si="10"/>
        <v>23.34399287</v>
      </c>
      <c r="M29" s="26">
        <f t="shared" si="11"/>
        <v>27.12675258</v>
      </c>
      <c r="N29" s="26">
        <f t="shared" si="12"/>
        <v>31.09327269</v>
      </c>
      <c r="O29" s="26">
        <f t="shared" si="13"/>
        <v>35.2525261</v>
      </c>
      <c r="P29" s="27">
        <f t="shared" si="14"/>
        <v>43.37041889</v>
      </c>
      <c r="Q29" s="28"/>
      <c r="R29" s="45" t="s">
        <v>44</v>
      </c>
      <c r="S29" s="49">
        <f t="shared" ref="S29:W29" si="35">G140</f>
        <v>169632.384</v>
      </c>
      <c r="T29" s="49">
        <f t="shared" si="35"/>
        <v>177627.8043</v>
      </c>
      <c r="U29" s="49">
        <f t="shared" si="35"/>
        <v>186003.5476</v>
      </c>
      <c r="V29" s="49">
        <f t="shared" si="35"/>
        <v>194777.8523</v>
      </c>
      <c r="W29" s="49">
        <f t="shared" si="35"/>
        <v>209982.4774</v>
      </c>
    </row>
    <row r="30" ht="14.25" customHeight="1">
      <c r="A30" s="17">
        <v>202.09447415329768</v>
      </c>
      <c r="B30" s="18">
        <v>3.0</v>
      </c>
      <c r="C30" s="17"/>
      <c r="D30" s="17"/>
      <c r="E30" s="19">
        <f t="shared" si="3"/>
        <v>0</v>
      </c>
      <c r="F30" s="20">
        <f t="shared" si="28"/>
        <v>55</v>
      </c>
      <c r="G30" s="21">
        <f t="shared" si="29"/>
        <v>78.55</v>
      </c>
      <c r="H30" s="22">
        <f t="shared" si="30"/>
        <v>82.341</v>
      </c>
      <c r="I30" s="23">
        <f t="shared" si="31"/>
        <v>86.31609</v>
      </c>
      <c r="J30" s="24">
        <f t="shared" si="32"/>
        <v>90.4842561</v>
      </c>
      <c r="K30" s="25">
        <f t="shared" si="33"/>
        <v>98.61141809</v>
      </c>
      <c r="L30" s="26">
        <f t="shared" si="10"/>
        <v>23.55</v>
      </c>
      <c r="M30" s="26">
        <f t="shared" si="11"/>
        <v>27.341</v>
      </c>
      <c r="N30" s="26">
        <f t="shared" si="12"/>
        <v>31.31609</v>
      </c>
      <c r="O30" s="26">
        <f t="shared" si="13"/>
        <v>35.4842561</v>
      </c>
      <c r="P30" s="27">
        <f t="shared" si="14"/>
        <v>43.61141809</v>
      </c>
      <c r="Q30" s="50" t="s">
        <v>45</v>
      </c>
      <c r="S30" s="51">
        <f t="shared" ref="S30:W30" si="36">S29-S28</f>
        <v>2775.264003</v>
      </c>
      <c r="T30" s="51">
        <f t="shared" si="36"/>
        <v>3291.720791</v>
      </c>
      <c r="U30" s="51">
        <f t="shared" si="36"/>
        <v>3814.552462</v>
      </c>
      <c r="V30" s="51">
        <f t="shared" si="36"/>
        <v>4343.299842</v>
      </c>
      <c r="W30" s="51">
        <f t="shared" si="36"/>
        <v>10890.08985</v>
      </c>
    </row>
    <row r="31" ht="14.25" customHeight="1">
      <c r="A31" s="17">
        <v>373.21746880570413</v>
      </c>
      <c r="B31" s="18">
        <f>A31/100</f>
        <v>3.732174688</v>
      </c>
      <c r="C31" s="17"/>
      <c r="D31" s="17">
        <f t="shared" ref="D31:D33" si="37">ROUNDUP(C31/130,0)</f>
        <v>0</v>
      </c>
      <c r="E31" s="19">
        <f t="shared" si="3"/>
        <v>0</v>
      </c>
      <c r="F31" s="20">
        <f t="shared" si="28"/>
        <v>55</v>
      </c>
      <c r="G31" s="21">
        <f t="shared" si="29"/>
        <v>81.88139483</v>
      </c>
      <c r="H31" s="22">
        <f t="shared" si="30"/>
        <v>85.80565062</v>
      </c>
      <c r="I31" s="23">
        <f t="shared" si="31"/>
        <v>89.91932665</v>
      </c>
      <c r="J31" s="24">
        <f t="shared" si="32"/>
        <v>94.23162221</v>
      </c>
      <c r="K31" s="25">
        <f t="shared" si="33"/>
        <v>102.5086789</v>
      </c>
      <c r="L31" s="26">
        <f t="shared" si="10"/>
        <v>26.88139483</v>
      </c>
      <c r="M31" s="26">
        <f t="shared" si="11"/>
        <v>30.80565062</v>
      </c>
      <c r="N31" s="26">
        <f t="shared" si="12"/>
        <v>34.91932665</v>
      </c>
      <c r="O31" s="26">
        <f t="shared" si="13"/>
        <v>39.23162221</v>
      </c>
      <c r="P31" s="27">
        <f t="shared" si="14"/>
        <v>47.50867885</v>
      </c>
      <c r="Q31" s="28"/>
      <c r="R31" s="31"/>
      <c r="S31" s="6"/>
      <c r="V31" s="31"/>
      <c r="W31" s="52">
        <f>W30+V30+U30+T30+S30</f>
        <v>25114.92694</v>
      </c>
      <c r="X31" s="1" t="s">
        <v>46</v>
      </c>
    </row>
    <row r="32" ht="14.25" customHeight="1">
      <c r="A32" s="17">
        <v>428.61631016042776</v>
      </c>
      <c r="B32" s="18">
        <v>5.0</v>
      </c>
      <c r="C32" s="17"/>
      <c r="D32" s="17">
        <f t="shared" si="37"/>
        <v>0</v>
      </c>
      <c r="E32" s="19">
        <f t="shared" si="3"/>
        <v>0</v>
      </c>
      <c r="F32" s="20">
        <f t="shared" si="28"/>
        <v>55</v>
      </c>
      <c r="G32" s="21">
        <f t="shared" si="29"/>
        <v>87.65</v>
      </c>
      <c r="H32" s="22">
        <f t="shared" si="30"/>
        <v>91.805</v>
      </c>
      <c r="I32" s="23">
        <f t="shared" si="31"/>
        <v>96.15865</v>
      </c>
      <c r="J32" s="24">
        <f t="shared" si="32"/>
        <v>100.7205185</v>
      </c>
      <c r="K32" s="25">
        <f t="shared" si="33"/>
        <v>109.257131</v>
      </c>
      <c r="L32" s="26">
        <f t="shared" si="10"/>
        <v>32.65</v>
      </c>
      <c r="M32" s="26">
        <f t="shared" si="11"/>
        <v>36.805</v>
      </c>
      <c r="N32" s="26">
        <f t="shared" si="12"/>
        <v>41.15865</v>
      </c>
      <c r="O32" s="26">
        <f t="shared" si="13"/>
        <v>45.7205185</v>
      </c>
      <c r="P32" s="27">
        <f t="shared" si="14"/>
        <v>54.25713099</v>
      </c>
      <c r="Q32" s="28"/>
      <c r="R32" s="6"/>
      <c r="U32" s="53"/>
      <c r="X32" s="1"/>
    </row>
    <row r="33" ht="14.25" customHeight="1">
      <c r="A33" s="17">
        <v>513.7366310160428</v>
      </c>
      <c r="B33" s="18">
        <v>6.0</v>
      </c>
      <c r="C33" s="17"/>
      <c r="D33" s="17">
        <f t="shared" si="37"/>
        <v>0</v>
      </c>
      <c r="E33" s="19">
        <f t="shared" si="3"/>
        <v>0</v>
      </c>
      <c r="F33" s="20">
        <f t="shared" si="28"/>
        <v>55</v>
      </c>
      <c r="G33" s="21">
        <f t="shared" si="29"/>
        <v>92.2</v>
      </c>
      <c r="H33" s="22">
        <f t="shared" si="30"/>
        <v>96.537</v>
      </c>
      <c r="I33" s="23">
        <f t="shared" si="31"/>
        <v>101.07993</v>
      </c>
      <c r="J33" s="24">
        <f t="shared" si="32"/>
        <v>105.8386497</v>
      </c>
      <c r="K33" s="25">
        <f t="shared" si="33"/>
        <v>114.5799874</v>
      </c>
      <c r="L33" s="26">
        <f t="shared" si="10"/>
        <v>37.2</v>
      </c>
      <c r="M33" s="26">
        <f t="shared" si="11"/>
        <v>41.537</v>
      </c>
      <c r="N33" s="26">
        <f t="shared" si="12"/>
        <v>46.07993</v>
      </c>
      <c r="O33" s="26">
        <f t="shared" si="13"/>
        <v>50.8386497</v>
      </c>
      <c r="P33" s="27">
        <f t="shared" si="14"/>
        <v>59.57998744</v>
      </c>
      <c r="Q33" s="28"/>
      <c r="R33" s="6"/>
    </row>
    <row r="34" ht="14.25" customHeight="1">
      <c r="A34" s="17">
        <v>543.2040998217468</v>
      </c>
      <c r="B34" s="18">
        <v>6.0</v>
      </c>
      <c r="C34" s="17"/>
      <c r="D34" s="17">
        <v>1.0</v>
      </c>
      <c r="E34" s="19">
        <f t="shared" si="3"/>
        <v>11</v>
      </c>
      <c r="F34" s="20">
        <f t="shared" si="28"/>
        <v>66</v>
      </c>
      <c r="G34" s="21">
        <f t="shared" si="29"/>
        <v>92.2</v>
      </c>
      <c r="H34" s="22">
        <f t="shared" si="30"/>
        <v>96.537</v>
      </c>
      <c r="I34" s="23">
        <f t="shared" si="31"/>
        <v>101.07993</v>
      </c>
      <c r="J34" s="24">
        <f t="shared" si="32"/>
        <v>105.8386497</v>
      </c>
      <c r="K34" s="25">
        <f t="shared" si="33"/>
        <v>114.5799874</v>
      </c>
      <c r="L34" s="26">
        <f t="shared" si="10"/>
        <v>26.2</v>
      </c>
      <c r="M34" s="26">
        <f t="shared" si="11"/>
        <v>30.537</v>
      </c>
      <c r="N34" s="26">
        <f t="shared" si="12"/>
        <v>35.07993</v>
      </c>
      <c r="O34" s="26">
        <f t="shared" si="13"/>
        <v>39.8386497</v>
      </c>
      <c r="P34" s="27">
        <f t="shared" si="14"/>
        <v>48.57998744</v>
      </c>
      <c r="Q34" s="28"/>
      <c r="R34" s="6"/>
      <c r="S34" s="47" t="s">
        <v>47</v>
      </c>
    </row>
    <row r="35" ht="14.25" customHeight="1">
      <c r="A35" s="17">
        <v>744.0828877005347</v>
      </c>
      <c r="B35" s="18">
        <v>8.0</v>
      </c>
      <c r="C35" s="17">
        <f>A35-550</f>
        <v>194.0828877</v>
      </c>
      <c r="D35" s="17">
        <f t="shared" ref="D35:D36" si="38">ROUNDUP(C35/130,0)</f>
        <v>2</v>
      </c>
      <c r="E35" s="19">
        <f t="shared" si="3"/>
        <v>22</v>
      </c>
      <c r="F35" s="20">
        <f>$S$21+E35</f>
        <v>186.72</v>
      </c>
      <c r="G35" s="21">
        <f>$T$21+B35*$S$3</f>
        <v>230.7696</v>
      </c>
      <c r="H35" s="22">
        <f>B35*$S$4+$U$21</f>
        <v>241.94408</v>
      </c>
      <c r="I35" s="23">
        <f>B35*$S$5+$V$21</f>
        <v>253.662724</v>
      </c>
      <c r="J35" s="24">
        <f>B35*$S$6+$W$21</f>
        <v>265.9521578</v>
      </c>
      <c r="K35" s="25">
        <f>$X$21+$S$7*B35</f>
        <v>290.0906706</v>
      </c>
      <c r="L35" s="26">
        <f t="shared" si="10"/>
        <v>44.0496</v>
      </c>
      <c r="M35" s="26">
        <f t="shared" si="11"/>
        <v>55.22408</v>
      </c>
      <c r="N35" s="26">
        <f t="shared" si="12"/>
        <v>66.942724</v>
      </c>
      <c r="O35" s="26">
        <f t="shared" si="13"/>
        <v>79.2321578</v>
      </c>
      <c r="P35" s="27">
        <f t="shared" si="14"/>
        <v>103.3706706</v>
      </c>
      <c r="Q35" s="28"/>
      <c r="R35" s="6"/>
      <c r="S35" s="1" t="s">
        <v>18</v>
      </c>
      <c r="T35" s="1" t="s">
        <v>19</v>
      </c>
      <c r="U35" s="1" t="s">
        <v>21</v>
      </c>
      <c r="V35" s="1" t="s">
        <v>22</v>
      </c>
      <c r="W35" s="1" t="s">
        <v>23</v>
      </c>
    </row>
    <row r="36" ht="14.25" customHeight="1">
      <c r="A36" s="17">
        <v>518.8239750445633</v>
      </c>
      <c r="B36" s="18">
        <v>6.0</v>
      </c>
      <c r="C36" s="17"/>
      <c r="D36" s="17">
        <f t="shared" si="38"/>
        <v>0</v>
      </c>
      <c r="E36" s="19">
        <f t="shared" si="3"/>
        <v>0</v>
      </c>
      <c r="F36" s="20">
        <f t="shared" ref="F36:F45" si="40">$S$20+E36</f>
        <v>55</v>
      </c>
      <c r="G36" s="21">
        <f t="shared" ref="G36:G88" si="41">$T$20+B36*$S$3</f>
        <v>92.2</v>
      </c>
      <c r="H36" s="22">
        <f t="shared" ref="H36:H88" si="42">B36*$S$4+$U$20</f>
        <v>96.537</v>
      </c>
      <c r="I36" s="23">
        <f t="shared" ref="I36:I88" si="43">B36*$S$5+$V$20</f>
        <v>101.07993</v>
      </c>
      <c r="J36" s="24">
        <f t="shared" ref="J36:J88" si="44">B36*$S$6+$W$20</f>
        <v>105.8386497</v>
      </c>
      <c r="K36" s="25">
        <f t="shared" ref="K36:K88" si="45">$X$20+$S$7*B36</f>
        <v>114.5799874</v>
      </c>
      <c r="L36" s="26">
        <f t="shared" si="10"/>
        <v>37.2</v>
      </c>
      <c r="M36" s="26">
        <f t="shared" si="11"/>
        <v>41.537</v>
      </c>
      <c r="N36" s="26">
        <f t="shared" si="12"/>
        <v>46.07993</v>
      </c>
      <c r="O36" s="26">
        <f t="shared" si="13"/>
        <v>50.8386497</v>
      </c>
      <c r="P36" s="27">
        <f t="shared" si="14"/>
        <v>59.57998744</v>
      </c>
      <c r="Q36" s="28"/>
      <c r="R36" s="54" t="s">
        <v>48</v>
      </c>
      <c r="S36" s="19">
        <f t="shared" ref="S36:W36" si="39">$S$10*T20+$S$11*T21+$S$12*T22+$S$13*T23</f>
        <v>10019.4744</v>
      </c>
      <c r="T36" s="19">
        <f t="shared" si="39"/>
        <v>10520.44812</v>
      </c>
      <c r="U36" s="19">
        <f t="shared" si="39"/>
        <v>11046.47053</v>
      </c>
      <c r="V36" s="19">
        <f t="shared" si="39"/>
        <v>11598.79405</v>
      </c>
      <c r="W36" s="19">
        <f t="shared" si="39"/>
        <v>12758.67346</v>
      </c>
    </row>
    <row r="37" ht="14.25" customHeight="1">
      <c r="A37" s="17">
        <v>858.9683600713012</v>
      </c>
      <c r="B37" s="18">
        <f>A37/100</f>
        <v>8.589683601</v>
      </c>
      <c r="C37" s="17">
        <f t="shared" ref="C37:C38" si="47">A37-550</f>
        <v>308.9683601</v>
      </c>
      <c r="D37" s="17">
        <v>4.0</v>
      </c>
      <c r="E37" s="19">
        <f t="shared" si="3"/>
        <v>44</v>
      </c>
      <c r="F37" s="20">
        <f t="shared" si="40"/>
        <v>99</v>
      </c>
      <c r="G37" s="21">
        <f t="shared" si="41"/>
        <v>103.9830604</v>
      </c>
      <c r="H37" s="22">
        <f t="shared" si="42"/>
        <v>108.7913828</v>
      </c>
      <c r="I37" s="23">
        <f t="shared" si="43"/>
        <v>113.8244881</v>
      </c>
      <c r="J37" s="24">
        <f t="shared" si="44"/>
        <v>119.0929901</v>
      </c>
      <c r="K37" s="25">
        <f t="shared" si="45"/>
        <v>128.3645015</v>
      </c>
      <c r="L37" s="26">
        <f t="shared" si="10"/>
        <v>4.983060383</v>
      </c>
      <c r="M37" s="26">
        <f t="shared" si="11"/>
        <v>9.791382799</v>
      </c>
      <c r="N37" s="26">
        <f t="shared" si="12"/>
        <v>14.82448811</v>
      </c>
      <c r="O37" s="26">
        <f t="shared" si="13"/>
        <v>20.09299013</v>
      </c>
      <c r="P37" s="27">
        <f t="shared" si="14"/>
        <v>29.36450149</v>
      </c>
      <c r="Q37" s="28"/>
      <c r="R37" s="54" t="s">
        <v>49</v>
      </c>
      <c r="S37" s="19">
        <f t="shared" ref="S37:W37" si="46">S36*12</f>
        <v>120233.6928</v>
      </c>
      <c r="T37" s="19">
        <f t="shared" si="46"/>
        <v>126245.3774</v>
      </c>
      <c r="U37" s="19">
        <f t="shared" si="46"/>
        <v>132557.6463</v>
      </c>
      <c r="V37" s="19">
        <f t="shared" si="46"/>
        <v>139185.5286</v>
      </c>
      <c r="W37" s="19">
        <f t="shared" si="46"/>
        <v>153104.0815</v>
      </c>
    </row>
    <row r="38" ht="14.25" customHeight="1">
      <c r="A38" s="17">
        <v>644.4852941176471</v>
      </c>
      <c r="B38" s="18">
        <v>7.0</v>
      </c>
      <c r="C38" s="17">
        <f t="shared" si="47"/>
        <v>94.48529412</v>
      </c>
      <c r="D38" s="17">
        <v>1.0</v>
      </c>
      <c r="E38" s="19">
        <f t="shared" si="3"/>
        <v>11</v>
      </c>
      <c r="F38" s="20">
        <f t="shared" si="40"/>
        <v>66</v>
      </c>
      <c r="G38" s="21">
        <f t="shared" si="41"/>
        <v>96.75</v>
      </c>
      <c r="H38" s="22">
        <f t="shared" si="42"/>
        <v>101.269</v>
      </c>
      <c r="I38" s="23">
        <f t="shared" si="43"/>
        <v>106.00121</v>
      </c>
      <c r="J38" s="24">
        <f t="shared" si="44"/>
        <v>110.9567809</v>
      </c>
      <c r="K38" s="25">
        <f t="shared" si="45"/>
        <v>119.9028439</v>
      </c>
      <c r="L38" s="26">
        <f t="shared" si="10"/>
        <v>30.75</v>
      </c>
      <c r="M38" s="26">
        <f t="shared" si="11"/>
        <v>35.269</v>
      </c>
      <c r="N38" s="26">
        <f t="shared" si="12"/>
        <v>40.00121</v>
      </c>
      <c r="O38" s="26">
        <f t="shared" si="13"/>
        <v>44.9567809</v>
      </c>
      <c r="P38" s="27">
        <f t="shared" si="14"/>
        <v>53.90284389</v>
      </c>
      <c r="Q38" s="28"/>
      <c r="R38" s="54" t="s">
        <v>50</v>
      </c>
      <c r="S38" s="55">
        <f>S37/'Water Fixed Variable Costs'!$D$37*100</f>
        <v>68.76495968</v>
      </c>
      <c r="T38" s="55">
        <f>T37/'Water Fixed Variable Costs'!$D$37*100</f>
        <v>72.20320766</v>
      </c>
      <c r="U38" s="55">
        <f>U37/'Water Fixed Variable Costs'!$D$37*100</f>
        <v>75.81336804</v>
      </c>
      <c r="V38" s="55">
        <f>V37/'Water Fixed Variable Costs'!$D$37*100</f>
        <v>79.60403645</v>
      </c>
      <c r="W38" s="55">
        <f>W37/'Water Fixed Variable Costs'!$D$37*100</f>
        <v>87.56444009</v>
      </c>
    </row>
    <row r="39" ht="14.25" customHeight="1">
      <c r="A39" s="17">
        <v>280.0026737967915</v>
      </c>
      <c r="B39" s="18">
        <f t="shared" ref="B39:B43" si="48">A39/100</f>
        <v>2.800026738</v>
      </c>
      <c r="C39" s="17"/>
      <c r="D39" s="17"/>
      <c r="E39" s="19">
        <f t="shared" si="3"/>
        <v>0</v>
      </c>
      <c r="F39" s="20">
        <f t="shared" si="40"/>
        <v>55</v>
      </c>
      <c r="G39" s="21">
        <f t="shared" si="41"/>
        <v>77.64012166</v>
      </c>
      <c r="H39" s="22">
        <f t="shared" si="42"/>
        <v>81.39472652</v>
      </c>
      <c r="I39" s="23">
        <f t="shared" si="43"/>
        <v>85.33196559</v>
      </c>
      <c r="J39" s="24">
        <f t="shared" si="44"/>
        <v>89.46076671</v>
      </c>
      <c r="K39" s="25">
        <f t="shared" si="45"/>
        <v>97.54698913</v>
      </c>
      <c r="L39" s="26">
        <f t="shared" si="10"/>
        <v>22.64012166</v>
      </c>
      <c r="M39" s="26">
        <f t="shared" si="11"/>
        <v>26.39472652</v>
      </c>
      <c r="N39" s="26">
        <f t="shared" si="12"/>
        <v>30.33196559</v>
      </c>
      <c r="O39" s="26">
        <f t="shared" si="13"/>
        <v>34.46076671</v>
      </c>
      <c r="P39" s="27">
        <f t="shared" si="14"/>
        <v>42.54698913</v>
      </c>
      <c r="Q39" s="28"/>
      <c r="R39" s="6"/>
    </row>
    <row r="40" ht="14.25" customHeight="1">
      <c r="A40" s="17">
        <v>393.783422459893</v>
      </c>
      <c r="B40" s="18">
        <f t="shared" si="48"/>
        <v>3.937834225</v>
      </c>
      <c r="C40" s="17"/>
      <c r="D40" s="17">
        <f>ROUNDUP(C40/130,0)</f>
        <v>0</v>
      </c>
      <c r="E40" s="19">
        <f t="shared" si="3"/>
        <v>0</v>
      </c>
      <c r="F40" s="20">
        <f t="shared" si="40"/>
        <v>55</v>
      </c>
      <c r="G40" s="21">
        <f t="shared" si="41"/>
        <v>82.81714572</v>
      </c>
      <c r="H40" s="22">
        <f t="shared" si="42"/>
        <v>86.77883155</v>
      </c>
      <c r="I40" s="23">
        <f t="shared" si="43"/>
        <v>90.93143481</v>
      </c>
      <c r="J40" s="24">
        <f t="shared" si="44"/>
        <v>95.28421471</v>
      </c>
      <c r="K40" s="25">
        <f t="shared" si="45"/>
        <v>103.603375</v>
      </c>
      <c r="L40" s="26">
        <f t="shared" si="10"/>
        <v>27.81714572</v>
      </c>
      <c r="M40" s="26">
        <f t="shared" si="11"/>
        <v>31.77883155</v>
      </c>
      <c r="N40" s="26">
        <f t="shared" si="12"/>
        <v>35.93143481</v>
      </c>
      <c r="O40" s="26">
        <f t="shared" si="13"/>
        <v>40.28421471</v>
      </c>
      <c r="P40" s="27">
        <f t="shared" si="14"/>
        <v>48.60337504</v>
      </c>
      <c r="Q40" s="28"/>
      <c r="R40" s="6"/>
    </row>
    <row r="41" ht="14.25" customHeight="1">
      <c r="A41" s="17">
        <v>189.26114081996434</v>
      </c>
      <c r="B41" s="18">
        <f t="shared" si="48"/>
        <v>1.892611408</v>
      </c>
      <c r="C41" s="17"/>
      <c r="D41" s="17"/>
      <c r="E41" s="19">
        <f t="shared" si="3"/>
        <v>0</v>
      </c>
      <c r="F41" s="20">
        <f t="shared" si="40"/>
        <v>55</v>
      </c>
      <c r="G41" s="21">
        <f t="shared" si="41"/>
        <v>73.51138191</v>
      </c>
      <c r="H41" s="22">
        <f t="shared" si="42"/>
        <v>77.10083718</v>
      </c>
      <c r="I41" s="23">
        <f t="shared" si="43"/>
        <v>80.86632067</v>
      </c>
      <c r="J41" s="24">
        <f t="shared" si="44"/>
        <v>84.816496</v>
      </c>
      <c r="K41" s="25">
        <f t="shared" si="45"/>
        <v>92.71694759</v>
      </c>
      <c r="L41" s="26">
        <f t="shared" si="10"/>
        <v>18.51138191</v>
      </c>
      <c r="M41" s="26">
        <f t="shared" si="11"/>
        <v>22.10083718</v>
      </c>
      <c r="N41" s="26">
        <f t="shared" si="12"/>
        <v>25.86632067</v>
      </c>
      <c r="O41" s="26">
        <f t="shared" si="13"/>
        <v>29.816496</v>
      </c>
      <c r="P41" s="27">
        <f t="shared" si="14"/>
        <v>37.71694759</v>
      </c>
      <c r="Q41" s="28"/>
      <c r="R41" s="6"/>
    </row>
    <row r="42" ht="14.25" customHeight="1">
      <c r="A42" s="17">
        <v>895.5325311942958</v>
      </c>
      <c r="B42" s="18">
        <f t="shared" si="48"/>
        <v>8.955325312</v>
      </c>
      <c r="C42" s="17">
        <f>A42-550</f>
        <v>345.5325312</v>
      </c>
      <c r="D42" s="17">
        <v>4.0</v>
      </c>
      <c r="E42" s="19">
        <f t="shared" si="3"/>
        <v>44</v>
      </c>
      <c r="F42" s="20">
        <f t="shared" si="40"/>
        <v>99</v>
      </c>
      <c r="G42" s="21">
        <f t="shared" si="41"/>
        <v>105.6467302</v>
      </c>
      <c r="H42" s="22">
        <f t="shared" si="42"/>
        <v>110.5215994</v>
      </c>
      <c r="I42" s="23">
        <f t="shared" si="43"/>
        <v>115.6239134</v>
      </c>
      <c r="J42" s="24">
        <f t="shared" si="44"/>
        <v>120.9643924</v>
      </c>
      <c r="K42" s="25">
        <f t="shared" si="45"/>
        <v>130.3107598</v>
      </c>
      <c r="L42" s="26">
        <f t="shared" si="10"/>
        <v>6.646730169</v>
      </c>
      <c r="M42" s="26">
        <f t="shared" si="11"/>
        <v>11.52159938</v>
      </c>
      <c r="N42" s="26">
        <f t="shared" si="12"/>
        <v>16.62391335</v>
      </c>
      <c r="O42" s="26">
        <f t="shared" si="13"/>
        <v>21.96439239</v>
      </c>
      <c r="P42" s="27">
        <f t="shared" si="14"/>
        <v>31.31075983</v>
      </c>
      <c r="Q42" s="28"/>
      <c r="R42" s="6"/>
    </row>
    <row r="43" ht="14.25" customHeight="1">
      <c r="A43" s="17">
        <v>289.03743315508024</v>
      </c>
      <c r="B43" s="18">
        <f t="shared" si="48"/>
        <v>2.890374332</v>
      </c>
      <c r="C43" s="17"/>
      <c r="D43" s="17"/>
      <c r="E43" s="19">
        <f t="shared" si="3"/>
        <v>0</v>
      </c>
      <c r="F43" s="20">
        <f t="shared" si="40"/>
        <v>55</v>
      </c>
      <c r="G43" s="21">
        <f t="shared" si="41"/>
        <v>78.05120321</v>
      </c>
      <c r="H43" s="22">
        <f t="shared" si="42"/>
        <v>81.82225134</v>
      </c>
      <c r="I43" s="23">
        <f t="shared" si="43"/>
        <v>85.77659139</v>
      </c>
      <c r="J43" s="24">
        <f t="shared" si="44"/>
        <v>89.92317755</v>
      </c>
      <c r="K43" s="25">
        <f t="shared" si="45"/>
        <v>98.0278964</v>
      </c>
      <c r="L43" s="26">
        <f t="shared" si="10"/>
        <v>23.05120321</v>
      </c>
      <c r="M43" s="26">
        <f t="shared" si="11"/>
        <v>26.82225134</v>
      </c>
      <c r="N43" s="26">
        <f t="shared" si="12"/>
        <v>30.77659139</v>
      </c>
      <c r="O43" s="26">
        <f t="shared" si="13"/>
        <v>34.92317755</v>
      </c>
      <c r="P43" s="27">
        <f t="shared" si="14"/>
        <v>43.0278964</v>
      </c>
      <c r="Q43" s="28"/>
      <c r="R43" s="6"/>
    </row>
    <row r="44" ht="14.25" customHeight="1">
      <c r="A44" s="17">
        <v>549.3538324420678</v>
      </c>
      <c r="B44" s="18">
        <v>6.0</v>
      </c>
      <c r="C44" s="17"/>
      <c r="D44" s="17">
        <v>0.0</v>
      </c>
      <c r="E44" s="19">
        <f t="shared" si="3"/>
        <v>0</v>
      </c>
      <c r="F44" s="20">
        <f t="shared" si="40"/>
        <v>55</v>
      </c>
      <c r="G44" s="21">
        <f t="shared" si="41"/>
        <v>92.2</v>
      </c>
      <c r="H44" s="22">
        <f t="shared" si="42"/>
        <v>96.537</v>
      </c>
      <c r="I44" s="23">
        <f t="shared" si="43"/>
        <v>101.07993</v>
      </c>
      <c r="J44" s="24">
        <f t="shared" si="44"/>
        <v>105.8386497</v>
      </c>
      <c r="K44" s="25">
        <f t="shared" si="45"/>
        <v>114.5799874</v>
      </c>
      <c r="L44" s="26">
        <f t="shared" si="10"/>
        <v>37.2</v>
      </c>
      <c r="M44" s="26">
        <f t="shared" si="11"/>
        <v>41.537</v>
      </c>
      <c r="N44" s="26">
        <f t="shared" si="12"/>
        <v>46.07993</v>
      </c>
      <c r="O44" s="26">
        <f t="shared" si="13"/>
        <v>50.8386497</v>
      </c>
      <c r="P44" s="27">
        <f t="shared" si="14"/>
        <v>59.57998744</v>
      </c>
      <c r="Q44" s="28"/>
      <c r="R44" s="6"/>
    </row>
    <row r="45" ht="14.25" customHeight="1">
      <c r="A45" s="17">
        <v>990.3631907308378</v>
      </c>
      <c r="B45" s="18">
        <f t="shared" ref="B45:B47" si="49">A45/100</f>
        <v>9.903631907</v>
      </c>
      <c r="C45" s="17">
        <f t="shared" ref="C45:C48" si="50">A45-550</f>
        <v>440.3631907</v>
      </c>
      <c r="D45" s="17">
        <v>5.0</v>
      </c>
      <c r="E45" s="19">
        <f t="shared" si="3"/>
        <v>55</v>
      </c>
      <c r="F45" s="20">
        <f t="shared" si="40"/>
        <v>110</v>
      </c>
      <c r="G45" s="21">
        <f t="shared" si="41"/>
        <v>109.9615252</v>
      </c>
      <c r="H45" s="22">
        <f t="shared" si="42"/>
        <v>115.0089862</v>
      </c>
      <c r="I45" s="23">
        <f t="shared" si="43"/>
        <v>120.2907956</v>
      </c>
      <c r="J45" s="24">
        <f t="shared" si="44"/>
        <v>125.81795</v>
      </c>
      <c r="K45" s="25">
        <f t="shared" si="45"/>
        <v>135.3584597</v>
      </c>
      <c r="L45" s="26">
        <f t="shared" si="10"/>
        <v>-0.03847482175</v>
      </c>
      <c r="M45" s="26">
        <f t="shared" si="11"/>
        <v>5.008986185</v>
      </c>
      <c r="N45" s="26">
        <f t="shared" si="12"/>
        <v>10.29079563</v>
      </c>
      <c r="O45" s="26">
        <f t="shared" si="13"/>
        <v>15.81794996</v>
      </c>
      <c r="P45" s="27">
        <f t="shared" si="14"/>
        <v>25.35845971</v>
      </c>
      <c r="Q45" s="28"/>
      <c r="R45" s="6"/>
    </row>
    <row r="46" ht="14.25" customHeight="1">
      <c r="A46" s="17">
        <v>1276.2254901960782</v>
      </c>
      <c r="B46" s="18">
        <f t="shared" si="49"/>
        <v>12.7622549</v>
      </c>
      <c r="C46" s="17">
        <f t="shared" si="50"/>
        <v>726.2254902</v>
      </c>
      <c r="D46" s="17">
        <v>8.0</v>
      </c>
      <c r="E46" s="19">
        <f t="shared" si="3"/>
        <v>88</v>
      </c>
      <c r="F46" s="56">
        <f t="shared" ref="F46:F47" si="51">$S$20*2+E46</f>
        <v>198</v>
      </c>
      <c r="G46" s="21">
        <f t="shared" si="41"/>
        <v>122.9682598</v>
      </c>
      <c r="H46" s="22">
        <f t="shared" si="42"/>
        <v>128.5359902</v>
      </c>
      <c r="I46" s="23">
        <f t="shared" si="43"/>
        <v>134.3588798</v>
      </c>
      <c r="J46" s="24">
        <f t="shared" si="44"/>
        <v>140.4487575</v>
      </c>
      <c r="K46" s="25">
        <f t="shared" si="45"/>
        <v>150.5744995</v>
      </c>
      <c r="L46" s="26">
        <f t="shared" si="10"/>
        <v>-75.0317402</v>
      </c>
      <c r="M46" s="26">
        <f t="shared" si="11"/>
        <v>-69.4640098</v>
      </c>
      <c r="N46" s="26">
        <f t="shared" si="12"/>
        <v>-63.6411202</v>
      </c>
      <c r="O46" s="26">
        <f t="shared" si="13"/>
        <v>-57.5512425</v>
      </c>
      <c r="P46" s="27">
        <f t="shared" si="14"/>
        <v>-47.42550045</v>
      </c>
      <c r="Q46" s="28"/>
      <c r="R46" s="6"/>
    </row>
    <row r="47" ht="14.25" customHeight="1">
      <c r="A47" s="17">
        <v>889.5164884135471</v>
      </c>
      <c r="B47" s="18">
        <f t="shared" si="49"/>
        <v>8.895164884</v>
      </c>
      <c r="C47" s="17">
        <f t="shared" si="50"/>
        <v>339.5164884</v>
      </c>
      <c r="D47" s="17">
        <v>4.0</v>
      </c>
      <c r="E47" s="19">
        <f t="shared" si="3"/>
        <v>44</v>
      </c>
      <c r="F47" s="56">
        <f t="shared" si="51"/>
        <v>154</v>
      </c>
      <c r="G47" s="21">
        <f t="shared" si="41"/>
        <v>105.3730002</v>
      </c>
      <c r="H47" s="22">
        <f t="shared" si="42"/>
        <v>110.2369202</v>
      </c>
      <c r="I47" s="23">
        <f t="shared" si="43"/>
        <v>115.327847</v>
      </c>
      <c r="J47" s="24">
        <f t="shared" si="44"/>
        <v>120.6564834</v>
      </c>
      <c r="K47" s="25">
        <f t="shared" si="45"/>
        <v>129.9905345</v>
      </c>
      <c r="L47" s="26">
        <f t="shared" si="10"/>
        <v>-48.62699978</v>
      </c>
      <c r="M47" s="26">
        <f t="shared" si="11"/>
        <v>-43.76307977</v>
      </c>
      <c r="N47" s="26">
        <f t="shared" si="12"/>
        <v>-38.67215296</v>
      </c>
      <c r="O47" s="26">
        <f t="shared" si="13"/>
        <v>-33.34351658</v>
      </c>
      <c r="P47" s="27">
        <f t="shared" si="14"/>
        <v>-24.00946549</v>
      </c>
      <c r="Q47" s="28"/>
      <c r="R47" s="6"/>
    </row>
    <row r="48" ht="14.25" customHeight="1">
      <c r="A48" s="17">
        <v>715.6639928698752</v>
      </c>
      <c r="B48" s="18">
        <v>8.0</v>
      </c>
      <c r="C48" s="17">
        <f t="shared" si="50"/>
        <v>165.6639929</v>
      </c>
      <c r="D48" s="17">
        <f>ROUNDUP(C48/130,0)</f>
        <v>2</v>
      </c>
      <c r="E48" s="19">
        <f t="shared" si="3"/>
        <v>22</v>
      </c>
      <c r="F48" s="56">
        <f t="shared" ref="F48:F63" si="52">$S$20+E48</f>
        <v>77</v>
      </c>
      <c r="G48" s="21">
        <f t="shared" si="41"/>
        <v>101.3</v>
      </c>
      <c r="H48" s="22">
        <f t="shared" si="42"/>
        <v>106.001</v>
      </c>
      <c r="I48" s="23">
        <f t="shared" si="43"/>
        <v>110.92249</v>
      </c>
      <c r="J48" s="24">
        <f t="shared" si="44"/>
        <v>116.0749121</v>
      </c>
      <c r="K48" s="25">
        <f t="shared" si="45"/>
        <v>125.2257003</v>
      </c>
      <c r="L48" s="26">
        <f t="shared" si="10"/>
        <v>24.3</v>
      </c>
      <c r="M48" s="26">
        <f t="shared" si="11"/>
        <v>29.001</v>
      </c>
      <c r="N48" s="26">
        <f t="shared" si="12"/>
        <v>33.92249</v>
      </c>
      <c r="O48" s="26">
        <f t="shared" si="13"/>
        <v>39.0749121</v>
      </c>
      <c r="P48" s="27">
        <f t="shared" si="14"/>
        <v>48.22570033</v>
      </c>
      <c r="Q48" s="28"/>
      <c r="R48" s="6"/>
    </row>
    <row r="49" ht="14.25" customHeight="1">
      <c r="A49" s="17">
        <v>318.00356506238853</v>
      </c>
      <c r="B49" s="18">
        <v>4.0</v>
      </c>
      <c r="C49" s="17"/>
      <c r="D49" s="17"/>
      <c r="E49" s="19">
        <f t="shared" si="3"/>
        <v>0</v>
      </c>
      <c r="F49" s="20">
        <f t="shared" si="52"/>
        <v>55</v>
      </c>
      <c r="G49" s="21">
        <f t="shared" si="41"/>
        <v>83.1</v>
      </c>
      <c r="H49" s="22">
        <f t="shared" si="42"/>
        <v>87.073</v>
      </c>
      <c r="I49" s="23">
        <f t="shared" si="43"/>
        <v>91.23737</v>
      </c>
      <c r="J49" s="24">
        <f t="shared" si="44"/>
        <v>95.6023873</v>
      </c>
      <c r="K49" s="25">
        <f t="shared" si="45"/>
        <v>103.9342745</v>
      </c>
      <c r="L49" s="26">
        <f t="shared" si="10"/>
        <v>28.1</v>
      </c>
      <c r="M49" s="26">
        <f t="shared" si="11"/>
        <v>32.073</v>
      </c>
      <c r="N49" s="26">
        <f t="shared" si="12"/>
        <v>36.23737</v>
      </c>
      <c r="O49" s="26">
        <f t="shared" si="13"/>
        <v>40.6023873</v>
      </c>
      <c r="P49" s="27">
        <f t="shared" si="14"/>
        <v>48.93427454</v>
      </c>
      <c r="Q49" s="28"/>
      <c r="R49" s="6"/>
    </row>
    <row r="50" ht="14.25" customHeight="1">
      <c r="A50" s="17">
        <v>320.5833333333333</v>
      </c>
      <c r="B50" s="18">
        <v>4.0</v>
      </c>
      <c r="C50" s="17"/>
      <c r="D50" s="17"/>
      <c r="E50" s="19">
        <f t="shared" si="3"/>
        <v>0</v>
      </c>
      <c r="F50" s="20">
        <f t="shared" si="52"/>
        <v>55</v>
      </c>
      <c r="G50" s="21">
        <f t="shared" si="41"/>
        <v>83.1</v>
      </c>
      <c r="H50" s="22">
        <f t="shared" si="42"/>
        <v>87.073</v>
      </c>
      <c r="I50" s="23">
        <f t="shared" si="43"/>
        <v>91.23737</v>
      </c>
      <c r="J50" s="24">
        <f t="shared" si="44"/>
        <v>95.6023873</v>
      </c>
      <c r="K50" s="25">
        <f t="shared" si="45"/>
        <v>103.9342745</v>
      </c>
      <c r="L50" s="26">
        <f t="shared" si="10"/>
        <v>28.1</v>
      </c>
      <c r="M50" s="26">
        <f t="shared" si="11"/>
        <v>32.073</v>
      </c>
      <c r="N50" s="26">
        <f t="shared" si="12"/>
        <v>36.23737</v>
      </c>
      <c r="O50" s="26">
        <f t="shared" si="13"/>
        <v>40.6023873</v>
      </c>
      <c r="P50" s="27">
        <f t="shared" si="14"/>
        <v>48.93427454</v>
      </c>
      <c r="Q50" s="28"/>
      <c r="R50" s="6"/>
    </row>
    <row r="51" ht="14.25" customHeight="1">
      <c r="A51" s="17">
        <v>804.656862745098</v>
      </c>
      <c r="B51" s="18">
        <v>9.0</v>
      </c>
      <c r="C51" s="17">
        <f t="shared" ref="C51:C52" si="53">A51-550</f>
        <v>254.6568627</v>
      </c>
      <c r="D51" s="17">
        <v>3.0</v>
      </c>
      <c r="E51" s="19">
        <f t="shared" si="3"/>
        <v>33</v>
      </c>
      <c r="F51" s="20">
        <f t="shared" si="52"/>
        <v>88</v>
      </c>
      <c r="G51" s="21">
        <f t="shared" si="41"/>
        <v>105.85</v>
      </c>
      <c r="H51" s="22">
        <f t="shared" si="42"/>
        <v>110.733</v>
      </c>
      <c r="I51" s="23">
        <f t="shared" si="43"/>
        <v>115.84377</v>
      </c>
      <c r="J51" s="24">
        <f t="shared" si="44"/>
        <v>121.1930433</v>
      </c>
      <c r="K51" s="25">
        <f t="shared" si="45"/>
        <v>130.5485568</v>
      </c>
      <c r="L51" s="26">
        <f t="shared" si="10"/>
        <v>17.85</v>
      </c>
      <c r="M51" s="26">
        <f t="shared" si="11"/>
        <v>22.733</v>
      </c>
      <c r="N51" s="26">
        <f t="shared" si="12"/>
        <v>27.84377</v>
      </c>
      <c r="O51" s="26">
        <f t="shared" si="13"/>
        <v>33.1930433</v>
      </c>
      <c r="P51" s="27">
        <f t="shared" si="14"/>
        <v>42.54855678</v>
      </c>
      <c r="Q51" s="28"/>
      <c r="R51" s="6"/>
    </row>
    <row r="52" ht="14.25" customHeight="1">
      <c r="A52" s="17">
        <v>1122.7495543672014</v>
      </c>
      <c r="B52" s="18">
        <v>12.0</v>
      </c>
      <c r="C52" s="17">
        <f t="shared" si="53"/>
        <v>572.7495544</v>
      </c>
      <c r="D52" s="17">
        <v>6.0</v>
      </c>
      <c r="E52" s="19">
        <f t="shared" si="3"/>
        <v>66</v>
      </c>
      <c r="F52" s="20">
        <f t="shared" si="52"/>
        <v>121</v>
      </c>
      <c r="G52" s="21">
        <f t="shared" si="41"/>
        <v>119.5</v>
      </c>
      <c r="H52" s="22">
        <f t="shared" si="42"/>
        <v>124.929</v>
      </c>
      <c r="I52" s="23">
        <f t="shared" si="43"/>
        <v>130.60761</v>
      </c>
      <c r="J52" s="24">
        <f t="shared" si="44"/>
        <v>136.5474369</v>
      </c>
      <c r="K52" s="25">
        <f t="shared" si="45"/>
        <v>146.5171261</v>
      </c>
      <c r="L52" s="26">
        <f t="shared" si="10"/>
        <v>-1.5</v>
      </c>
      <c r="M52" s="26">
        <f t="shared" si="11"/>
        <v>3.929</v>
      </c>
      <c r="N52" s="26">
        <f t="shared" si="12"/>
        <v>9.60761</v>
      </c>
      <c r="O52" s="26">
        <f t="shared" si="13"/>
        <v>15.5474369</v>
      </c>
      <c r="P52" s="27">
        <f t="shared" si="14"/>
        <v>25.51712613</v>
      </c>
      <c r="Q52" s="28"/>
      <c r="R52" s="6"/>
    </row>
    <row r="53" ht="14.25" customHeight="1">
      <c r="A53" s="17">
        <v>307.174688057041</v>
      </c>
      <c r="B53" s="18">
        <v>4.0</v>
      </c>
      <c r="C53" s="17"/>
      <c r="D53" s="17"/>
      <c r="E53" s="19">
        <f t="shared" si="3"/>
        <v>0</v>
      </c>
      <c r="F53" s="20">
        <f t="shared" si="52"/>
        <v>55</v>
      </c>
      <c r="G53" s="21">
        <f t="shared" si="41"/>
        <v>83.1</v>
      </c>
      <c r="H53" s="22">
        <f t="shared" si="42"/>
        <v>87.073</v>
      </c>
      <c r="I53" s="23">
        <f t="shared" si="43"/>
        <v>91.23737</v>
      </c>
      <c r="J53" s="24">
        <f t="shared" si="44"/>
        <v>95.6023873</v>
      </c>
      <c r="K53" s="25">
        <f t="shared" si="45"/>
        <v>103.9342745</v>
      </c>
      <c r="L53" s="26">
        <f t="shared" si="10"/>
        <v>28.1</v>
      </c>
      <c r="M53" s="26">
        <f t="shared" si="11"/>
        <v>32.073</v>
      </c>
      <c r="N53" s="26">
        <f t="shared" si="12"/>
        <v>36.23737</v>
      </c>
      <c r="O53" s="26">
        <f t="shared" si="13"/>
        <v>40.6023873</v>
      </c>
      <c r="P53" s="27">
        <f t="shared" si="14"/>
        <v>48.93427454</v>
      </c>
      <c r="Q53" s="28"/>
      <c r="R53" s="6"/>
    </row>
    <row r="54" ht="14.25" customHeight="1">
      <c r="A54" s="17">
        <v>434.9041889483066</v>
      </c>
      <c r="B54" s="18">
        <v>5.0</v>
      </c>
      <c r="C54" s="17"/>
      <c r="D54" s="17"/>
      <c r="E54" s="19">
        <f t="shared" si="3"/>
        <v>0</v>
      </c>
      <c r="F54" s="20">
        <f t="shared" si="52"/>
        <v>55</v>
      </c>
      <c r="G54" s="21">
        <f t="shared" si="41"/>
        <v>87.65</v>
      </c>
      <c r="H54" s="22">
        <f t="shared" si="42"/>
        <v>91.805</v>
      </c>
      <c r="I54" s="23">
        <f t="shared" si="43"/>
        <v>96.15865</v>
      </c>
      <c r="J54" s="24">
        <f t="shared" si="44"/>
        <v>100.7205185</v>
      </c>
      <c r="K54" s="25">
        <f t="shared" si="45"/>
        <v>109.257131</v>
      </c>
      <c r="L54" s="26">
        <f t="shared" si="10"/>
        <v>32.65</v>
      </c>
      <c r="M54" s="26">
        <f t="shared" si="11"/>
        <v>36.805</v>
      </c>
      <c r="N54" s="26">
        <f t="shared" si="12"/>
        <v>41.15865</v>
      </c>
      <c r="O54" s="26">
        <f t="shared" si="13"/>
        <v>45.7205185</v>
      </c>
      <c r="P54" s="27">
        <f t="shared" si="14"/>
        <v>54.25713099</v>
      </c>
      <c r="Q54" s="28"/>
      <c r="R54" s="6"/>
    </row>
    <row r="55" ht="14.25" customHeight="1">
      <c r="A55" s="17">
        <v>454.8908199643494</v>
      </c>
      <c r="B55" s="18">
        <f t="shared" ref="B55:B56" si="54">A55/100</f>
        <v>4.5489082</v>
      </c>
      <c r="C55" s="17"/>
      <c r="D55" s="17"/>
      <c r="E55" s="19">
        <f t="shared" si="3"/>
        <v>0</v>
      </c>
      <c r="F55" s="20">
        <f t="shared" si="52"/>
        <v>55</v>
      </c>
      <c r="G55" s="21">
        <f t="shared" si="41"/>
        <v>85.59753231</v>
      </c>
      <c r="H55" s="22">
        <f t="shared" si="42"/>
        <v>89.6704336</v>
      </c>
      <c r="I55" s="23">
        <f t="shared" si="43"/>
        <v>93.93870094</v>
      </c>
      <c r="J55" s="24">
        <f t="shared" si="44"/>
        <v>98.41177148</v>
      </c>
      <c r="K55" s="25">
        <f t="shared" si="45"/>
        <v>106.8560341</v>
      </c>
      <c r="L55" s="26">
        <f t="shared" si="10"/>
        <v>30.59753231</v>
      </c>
      <c r="M55" s="26">
        <f t="shared" si="11"/>
        <v>34.6704336</v>
      </c>
      <c r="N55" s="26">
        <f t="shared" si="12"/>
        <v>38.93870094</v>
      </c>
      <c r="O55" s="26">
        <f t="shared" si="13"/>
        <v>43.41177148</v>
      </c>
      <c r="P55" s="27">
        <f t="shared" si="14"/>
        <v>51.85603409</v>
      </c>
      <c r="Q55" s="28"/>
      <c r="R55" s="6"/>
    </row>
    <row r="56" ht="14.25" customHeight="1">
      <c r="A56" s="17">
        <v>578.3422459893048</v>
      </c>
      <c r="B56" s="18">
        <f t="shared" si="54"/>
        <v>5.78342246</v>
      </c>
      <c r="C56" s="17"/>
      <c r="D56" s="17">
        <v>1.0</v>
      </c>
      <c r="E56" s="19">
        <f t="shared" si="3"/>
        <v>11</v>
      </c>
      <c r="F56" s="20">
        <f t="shared" si="52"/>
        <v>66</v>
      </c>
      <c r="G56" s="21">
        <f t="shared" si="41"/>
        <v>91.21457219</v>
      </c>
      <c r="H56" s="22">
        <f t="shared" si="42"/>
        <v>95.51215508</v>
      </c>
      <c r="I56" s="23">
        <f t="shared" si="43"/>
        <v>100.0140913</v>
      </c>
      <c r="J56" s="24">
        <f t="shared" si="44"/>
        <v>104.7301774</v>
      </c>
      <c r="K56" s="25">
        <f t="shared" si="45"/>
        <v>113.4271763</v>
      </c>
      <c r="L56" s="26">
        <f t="shared" si="10"/>
        <v>25.21457219</v>
      </c>
      <c r="M56" s="26">
        <f t="shared" si="11"/>
        <v>29.51215508</v>
      </c>
      <c r="N56" s="26">
        <f t="shared" si="12"/>
        <v>34.01409128</v>
      </c>
      <c r="O56" s="26">
        <f t="shared" si="13"/>
        <v>38.73017743</v>
      </c>
      <c r="P56" s="27">
        <f t="shared" si="14"/>
        <v>47.42717628</v>
      </c>
      <c r="Q56" s="28"/>
      <c r="R56" s="6"/>
    </row>
    <row r="57" ht="14.25" customHeight="1">
      <c r="A57" s="17">
        <v>633.8680926916221</v>
      </c>
      <c r="B57" s="18">
        <v>7.0</v>
      </c>
      <c r="C57" s="17">
        <f t="shared" ref="C57:C58" si="55">A57-550</f>
        <v>83.86809269</v>
      </c>
      <c r="D57" s="17">
        <v>1.0</v>
      </c>
      <c r="E57" s="19">
        <f t="shared" si="3"/>
        <v>11</v>
      </c>
      <c r="F57" s="20">
        <f t="shared" si="52"/>
        <v>66</v>
      </c>
      <c r="G57" s="21">
        <f t="shared" si="41"/>
        <v>96.75</v>
      </c>
      <c r="H57" s="22">
        <f t="shared" si="42"/>
        <v>101.269</v>
      </c>
      <c r="I57" s="23">
        <f t="shared" si="43"/>
        <v>106.00121</v>
      </c>
      <c r="J57" s="24">
        <f t="shared" si="44"/>
        <v>110.9567809</v>
      </c>
      <c r="K57" s="25">
        <f t="shared" si="45"/>
        <v>119.9028439</v>
      </c>
      <c r="L57" s="26">
        <f t="shared" si="10"/>
        <v>30.75</v>
      </c>
      <c r="M57" s="26">
        <f t="shared" si="11"/>
        <v>35.269</v>
      </c>
      <c r="N57" s="26">
        <f t="shared" si="12"/>
        <v>40.00121</v>
      </c>
      <c r="O57" s="26">
        <f t="shared" si="13"/>
        <v>44.9567809</v>
      </c>
      <c r="P57" s="27">
        <f t="shared" si="14"/>
        <v>53.90284389</v>
      </c>
      <c r="Q57" s="28"/>
      <c r="R57" s="6"/>
    </row>
    <row r="58" ht="14.25" customHeight="1">
      <c r="A58" s="17">
        <v>1873.605614973262</v>
      </c>
      <c r="B58" s="18">
        <f>A58/100</f>
        <v>18.73605615</v>
      </c>
      <c r="C58" s="17">
        <f t="shared" si="55"/>
        <v>1323.605615</v>
      </c>
      <c r="D58" s="17">
        <v>14.0</v>
      </c>
      <c r="E58" s="19">
        <f t="shared" si="3"/>
        <v>154</v>
      </c>
      <c r="F58" s="20">
        <f t="shared" si="52"/>
        <v>209</v>
      </c>
      <c r="G58" s="21">
        <f t="shared" si="41"/>
        <v>150.1490555</v>
      </c>
      <c r="H58" s="22">
        <f t="shared" si="42"/>
        <v>156.8040177</v>
      </c>
      <c r="I58" s="23">
        <f t="shared" si="43"/>
        <v>163.7576284</v>
      </c>
      <c r="J58" s="24">
        <f t="shared" si="44"/>
        <v>171.023456</v>
      </c>
      <c r="K58" s="25">
        <f t="shared" si="45"/>
        <v>182.372186</v>
      </c>
      <c r="L58" s="26">
        <f t="shared" si="10"/>
        <v>-58.85094452</v>
      </c>
      <c r="M58" s="26">
        <f t="shared" si="11"/>
        <v>-52.1959823</v>
      </c>
      <c r="N58" s="26">
        <f t="shared" si="12"/>
        <v>-45.24237159</v>
      </c>
      <c r="O58" s="26">
        <f t="shared" si="13"/>
        <v>-37.97654396</v>
      </c>
      <c r="P58" s="27">
        <f t="shared" si="14"/>
        <v>-26.62781396</v>
      </c>
      <c r="Q58" s="28"/>
      <c r="R58" s="6"/>
    </row>
    <row r="59" ht="14.25" customHeight="1">
      <c r="A59" s="17">
        <v>544.708110516934</v>
      </c>
      <c r="B59" s="18">
        <v>6.0</v>
      </c>
      <c r="C59" s="17"/>
      <c r="D59" s="17">
        <v>0.0</v>
      </c>
      <c r="E59" s="19">
        <f t="shared" si="3"/>
        <v>0</v>
      </c>
      <c r="F59" s="20">
        <f t="shared" si="52"/>
        <v>55</v>
      </c>
      <c r="G59" s="21">
        <f t="shared" si="41"/>
        <v>92.2</v>
      </c>
      <c r="H59" s="22">
        <f t="shared" si="42"/>
        <v>96.537</v>
      </c>
      <c r="I59" s="23">
        <f t="shared" si="43"/>
        <v>101.07993</v>
      </c>
      <c r="J59" s="24">
        <f t="shared" si="44"/>
        <v>105.8386497</v>
      </c>
      <c r="K59" s="25">
        <f t="shared" si="45"/>
        <v>114.5799874</v>
      </c>
      <c r="L59" s="26">
        <f t="shared" si="10"/>
        <v>37.2</v>
      </c>
      <c r="M59" s="26">
        <f t="shared" si="11"/>
        <v>41.537</v>
      </c>
      <c r="N59" s="26">
        <f t="shared" si="12"/>
        <v>46.07993</v>
      </c>
      <c r="O59" s="26">
        <f t="shared" si="13"/>
        <v>50.8386497</v>
      </c>
      <c r="P59" s="27">
        <f t="shared" si="14"/>
        <v>59.57998744</v>
      </c>
      <c r="Q59" s="28"/>
      <c r="R59" s="6"/>
    </row>
    <row r="60" ht="14.25" customHeight="1">
      <c r="A60" s="17">
        <v>951.1586452762922</v>
      </c>
      <c r="B60" s="18">
        <f>A60/100</f>
        <v>9.511586453</v>
      </c>
      <c r="C60" s="17">
        <f>A60-550</f>
        <v>401.1586453</v>
      </c>
      <c r="D60" s="17">
        <v>5.0</v>
      </c>
      <c r="E60" s="19">
        <f t="shared" si="3"/>
        <v>55</v>
      </c>
      <c r="F60" s="20">
        <f t="shared" si="52"/>
        <v>110</v>
      </c>
      <c r="G60" s="21">
        <f t="shared" si="41"/>
        <v>108.1777184</v>
      </c>
      <c r="H60" s="22">
        <f t="shared" si="42"/>
        <v>113.1538271</v>
      </c>
      <c r="I60" s="23">
        <f t="shared" si="43"/>
        <v>118.3614302</v>
      </c>
      <c r="J60" s="24">
        <f t="shared" si="44"/>
        <v>123.8114099</v>
      </c>
      <c r="K60" s="25">
        <f t="shared" si="45"/>
        <v>133.271658</v>
      </c>
      <c r="L60" s="26">
        <f t="shared" si="10"/>
        <v>-1.82228164</v>
      </c>
      <c r="M60" s="26">
        <f t="shared" si="11"/>
        <v>3.153827094</v>
      </c>
      <c r="N60" s="26">
        <f t="shared" si="12"/>
        <v>8.361430178</v>
      </c>
      <c r="O60" s="26">
        <f t="shared" si="13"/>
        <v>13.81140989</v>
      </c>
      <c r="P60" s="27">
        <f t="shared" si="14"/>
        <v>23.27165803</v>
      </c>
      <c r="Q60" s="28"/>
      <c r="R60" s="6"/>
    </row>
    <row r="61" ht="14.25" customHeight="1">
      <c r="A61" s="17">
        <v>544.864081996435</v>
      </c>
      <c r="B61" s="18">
        <v>6.0</v>
      </c>
      <c r="C61" s="17"/>
      <c r="D61" s="17">
        <v>0.0</v>
      </c>
      <c r="E61" s="19">
        <f t="shared" si="3"/>
        <v>0</v>
      </c>
      <c r="F61" s="20">
        <f t="shared" si="52"/>
        <v>55</v>
      </c>
      <c r="G61" s="21">
        <f t="shared" si="41"/>
        <v>92.2</v>
      </c>
      <c r="H61" s="22">
        <f t="shared" si="42"/>
        <v>96.537</v>
      </c>
      <c r="I61" s="23">
        <f t="shared" si="43"/>
        <v>101.07993</v>
      </c>
      <c r="J61" s="24">
        <f t="shared" si="44"/>
        <v>105.8386497</v>
      </c>
      <c r="K61" s="25">
        <f t="shared" si="45"/>
        <v>114.5799874</v>
      </c>
      <c r="L61" s="26">
        <f t="shared" si="10"/>
        <v>37.2</v>
      </c>
      <c r="M61" s="26">
        <f t="shared" si="11"/>
        <v>41.537</v>
      </c>
      <c r="N61" s="26">
        <f t="shared" si="12"/>
        <v>46.07993</v>
      </c>
      <c r="O61" s="26">
        <f t="shared" si="13"/>
        <v>50.8386497</v>
      </c>
      <c r="P61" s="27">
        <f t="shared" si="14"/>
        <v>59.57998744</v>
      </c>
      <c r="Q61" s="28"/>
      <c r="R61" s="6"/>
    </row>
    <row r="62" ht="14.25" customHeight="1">
      <c r="A62" s="17">
        <v>67.59135472370765</v>
      </c>
      <c r="B62" s="18">
        <f>A62/100</f>
        <v>0.6759135472</v>
      </c>
      <c r="C62" s="17"/>
      <c r="D62" s="17"/>
      <c r="E62" s="19">
        <f t="shared" si="3"/>
        <v>0</v>
      </c>
      <c r="F62" s="20">
        <f t="shared" si="52"/>
        <v>55</v>
      </c>
      <c r="G62" s="21">
        <f t="shared" si="41"/>
        <v>67.97540664</v>
      </c>
      <c r="H62" s="22">
        <f t="shared" si="42"/>
        <v>71.34342291</v>
      </c>
      <c r="I62" s="23">
        <f t="shared" si="43"/>
        <v>74.87860982</v>
      </c>
      <c r="J62" s="24">
        <f t="shared" si="44"/>
        <v>78.58927671</v>
      </c>
      <c r="K62" s="25">
        <f t="shared" si="45"/>
        <v>86.24063953</v>
      </c>
      <c r="L62" s="26">
        <f t="shared" si="10"/>
        <v>12.97540664</v>
      </c>
      <c r="M62" s="26">
        <f t="shared" si="11"/>
        <v>16.34342291</v>
      </c>
      <c r="N62" s="26">
        <f t="shared" si="12"/>
        <v>19.87860982</v>
      </c>
      <c r="O62" s="26">
        <f t="shared" si="13"/>
        <v>23.58927671</v>
      </c>
      <c r="P62" s="27">
        <f t="shared" si="14"/>
        <v>31.24063953</v>
      </c>
      <c r="Q62" s="28"/>
      <c r="R62" s="6"/>
    </row>
    <row r="63" ht="14.25" customHeight="1">
      <c r="A63" s="17">
        <v>701.0695187165775</v>
      </c>
      <c r="B63" s="18">
        <v>8.0</v>
      </c>
      <c r="C63" s="17">
        <f>A63-550</f>
        <v>151.0695187</v>
      </c>
      <c r="D63" s="17">
        <f>ROUNDUP(C63/130,0)</f>
        <v>2</v>
      </c>
      <c r="E63" s="19">
        <f t="shared" si="3"/>
        <v>22</v>
      </c>
      <c r="F63" s="20">
        <f t="shared" si="52"/>
        <v>77</v>
      </c>
      <c r="G63" s="21">
        <f t="shared" si="41"/>
        <v>101.3</v>
      </c>
      <c r="H63" s="22">
        <f t="shared" si="42"/>
        <v>106.001</v>
      </c>
      <c r="I63" s="23">
        <f t="shared" si="43"/>
        <v>110.92249</v>
      </c>
      <c r="J63" s="24">
        <f t="shared" si="44"/>
        <v>116.0749121</v>
      </c>
      <c r="K63" s="25">
        <f t="shared" si="45"/>
        <v>125.2257003</v>
      </c>
      <c r="L63" s="26">
        <f t="shared" si="10"/>
        <v>24.3</v>
      </c>
      <c r="M63" s="26">
        <f t="shared" si="11"/>
        <v>29.001</v>
      </c>
      <c r="N63" s="26">
        <f t="shared" si="12"/>
        <v>33.92249</v>
      </c>
      <c r="O63" s="26">
        <f t="shared" si="13"/>
        <v>39.0749121</v>
      </c>
      <c r="P63" s="27">
        <f t="shared" si="14"/>
        <v>48.22570033</v>
      </c>
      <c r="Q63" s="28"/>
      <c r="R63" s="6"/>
    </row>
    <row r="64" ht="14.25" customHeight="1">
      <c r="A64" s="17">
        <v>632.9991087344029</v>
      </c>
      <c r="B64" s="18">
        <v>7.0</v>
      </c>
      <c r="C64" s="17"/>
      <c r="D64" s="17">
        <v>1.0</v>
      </c>
      <c r="E64" s="19">
        <f t="shared" si="3"/>
        <v>11</v>
      </c>
      <c r="F64" s="56">
        <f>$S$20*2+E64</f>
        <v>121</v>
      </c>
      <c r="G64" s="21">
        <f t="shared" si="41"/>
        <v>96.75</v>
      </c>
      <c r="H64" s="22">
        <f t="shared" si="42"/>
        <v>101.269</v>
      </c>
      <c r="I64" s="23">
        <f t="shared" si="43"/>
        <v>106.00121</v>
      </c>
      <c r="J64" s="24">
        <f t="shared" si="44"/>
        <v>110.9567809</v>
      </c>
      <c r="K64" s="25">
        <f t="shared" si="45"/>
        <v>119.9028439</v>
      </c>
      <c r="L64" s="26">
        <f t="shared" si="10"/>
        <v>-24.25</v>
      </c>
      <c r="M64" s="26">
        <f t="shared" si="11"/>
        <v>-19.731</v>
      </c>
      <c r="N64" s="26">
        <f t="shared" si="12"/>
        <v>-14.99879</v>
      </c>
      <c r="O64" s="26">
        <f t="shared" si="13"/>
        <v>-10.0432191</v>
      </c>
      <c r="P64" s="27">
        <f t="shared" si="14"/>
        <v>-1.097156114</v>
      </c>
      <c r="Q64" s="28"/>
      <c r="R64" s="6"/>
    </row>
    <row r="65" ht="14.25" customHeight="1">
      <c r="A65" s="17">
        <v>626.0695187165776</v>
      </c>
      <c r="B65" s="18">
        <v>7.0</v>
      </c>
      <c r="C65" s="17"/>
      <c r="D65" s="17">
        <v>1.0</v>
      </c>
      <c r="E65" s="19">
        <f t="shared" si="3"/>
        <v>11</v>
      </c>
      <c r="F65" s="20">
        <f t="shared" ref="F65:F78" si="56">$S$20+E65</f>
        <v>66</v>
      </c>
      <c r="G65" s="21">
        <f t="shared" si="41"/>
        <v>96.75</v>
      </c>
      <c r="H65" s="22">
        <f t="shared" si="42"/>
        <v>101.269</v>
      </c>
      <c r="I65" s="23">
        <f t="shared" si="43"/>
        <v>106.00121</v>
      </c>
      <c r="J65" s="24">
        <f t="shared" si="44"/>
        <v>110.9567809</v>
      </c>
      <c r="K65" s="25">
        <f t="shared" si="45"/>
        <v>119.9028439</v>
      </c>
      <c r="L65" s="26">
        <f t="shared" si="10"/>
        <v>30.75</v>
      </c>
      <c r="M65" s="26">
        <f t="shared" si="11"/>
        <v>35.269</v>
      </c>
      <c r="N65" s="26">
        <f t="shared" si="12"/>
        <v>40.00121</v>
      </c>
      <c r="O65" s="26">
        <f t="shared" si="13"/>
        <v>44.9567809</v>
      </c>
      <c r="P65" s="27">
        <f t="shared" si="14"/>
        <v>53.90284389</v>
      </c>
      <c r="Q65" s="28"/>
      <c r="R65" s="6"/>
    </row>
    <row r="66" ht="14.25" customHeight="1">
      <c r="A66" s="17">
        <v>159.33333333333334</v>
      </c>
      <c r="B66" s="18">
        <f>A66/100</f>
        <v>1.593333333</v>
      </c>
      <c r="C66" s="17"/>
      <c r="D66" s="17"/>
      <c r="E66" s="19">
        <f t="shared" si="3"/>
        <v>0</v>
      </c>
      <c r="F66" s="20">
        <f t="shared" si="56"/>
        <v>55</v>
      </c>
      <c r="G66" s="21">
        <f t="shared" si="41"/>
        <v>72.14966667</v>
      </c>
      <c r="H66" s="22">
        <f t="shared" si="42"/>
        <v>75.68465333</v>
      </c>
      <c r="I66" s="23">
        <f t="shared" si="43"/>
        <v>79.39348947</v>
      </c>
      <c r="J66" s="24">
        <f t="shared" si="44"/>
        <v>83.28475155</v>
      </c>
      <c r="K66" s="25">
        <f t="shared" si="45"/>
        <v>91.12393336</v>
      </c>
      <c r="L66" s="26">
        <f t="shared" si="10"/>
        <v>17.14966667</v>
      </c>
      <c r="M66" s="26">
        <f t="shared" si="11"/>
        <v>20.68465333</v>
      </c>
      <c r="N66" s="26">
        <f t="shared" si="12"/>
        <v>24.39348947</v>
      </c>
      <c r="O66" s="26">
        <f t="shared" si="13"/>
        <v>28.28475155</v>
      </c>
      <c r="P66" s="27">
        <f t="shared" si="14"/>
        <v>36.12393336</v>
      </c>
      <c r="Q66" s="28"/>
      <c r="R66" s="6"/>
    </row>
    <row r="67" ht="14.25" customHeight="1">
      <c r="A67" s="17">
        <v>1043.6608734402853</v>
      </c>
      <c r="B67" s="18">
        <v>11.0</v>
      </c>
      <c r="C67" s="17">
        <f t="shared" ref="C67:C68" si="57">A67-550</f>
        <v>493.6608734</v>
      </c>
      <c r="D67" s="17">
        <v>5.0</v>
      </c>
      <c r="E67" s="19">
        <f t="shared" si="3"/>
        <v>55</v>
      </c>
      <c r="F67" s="20">
        <f t="shared" si="56"/>
        <v>110</v>
      </c>
      <c r="G67" s="21">
        <f t="shared" si="41"/>
        <v>114.95</v>
      </c>
      <c r="H67" s="22">
        <f t="shared" si="42"/>
        <v>120.197</v>
      </c>
      <c r="I67" s="23">
        <f t="shared" si="43"/>
        <v>125.68633</v>
      </c>
      <c r="J67" s="24">
        <f t="shared" si="44"/>
        <v>131.4293057</v>
      </c>
      <c r="K67" s="25">
        <f t="shared" si="45"/>
        <v>141.1942697</v>
      </c>
      <c r="L67" s="26">
        <f t="shared" si="10"/>
        <v>4.95</v>
      </c>
      <c r="M67" s="26">
        <f t="shared" si="11"/>
        <v>10.197</v>
      </c>
      <c r="N67" s="26">
        <f t="shared" si="12"/>
        <v>15.68633</v>
      </c>
      <c r="O67" s="26">
        <f t="shared" si="13"/>
        <v>21.4293057</v>
      </c>
      <c r="P67" s="27">
        <f t="shared" si="14"/>
        <v>31.19426968</v>
      </c>
      <c r="Q67" s="28"/>
      <c r="R67" s="6"/>
    </row>
    <row r="68" ht="14.25" customHeight="1">
      <c r="A68" s="17">
        <v>925.9803921568628</v>
      </c>
      <c r="B68" s="18">
        <v>10.0</v>
      </c>
      <c r="C68" s="17">
        <f t="shared" si="57"/>
        <v>375.9803922</v>
      </c>
      <c r="D68" s="17">
        <v>4.0</v>
      </c>
      <c r="E68" s="19">
        <f t="shared" si="3"/>
        <v>44</v>
      </c>
      <c r="F68" s="20">
        <f t="shared" si="56"/>
        <v>99</v>
      </c>
      <c r="G68" s="21">
        <f t="shared" si="41"/>
        <v>110.4</v>
      </c>
      <c r="H68" s="22">
        <f t="shared" si="42"/>
        <v>115.465</v>
      </c>
      <c r="I68" s="23">
        <f t="shared" si="43"/>
        <v>120.76505</v>
      </c>
      <c r="J68" s="24">
        <f t="shared" si="44"/>
        <v>126.3111745</v>
      </c>
      <c r="K68" s="25">
        <f t="shared" si="45"/>
        <v>135.8714132</v>
      </c>
      <c r="L68" s="26">
        <f t="shared" si="10"/>
        <v>11.4</v>
      </c>
      <c r="M68" s="26">
        <f t="shared" si="11"/>
        <v>16.465</v>
      </c>
      <c r="N68" s="26">
        <f t="shared" si="12"/>
        <v>21.76505</v>
      </c>
      <c r="O68" s="26">
        <f t="shared" si="13"/>
        <v>27.3111745</v>
      </c>
      <c r="P68" s="27">
        <f t="shared" si="14"/>
        <v>36.87141323</v>
      </c>
      <c r="Q68" s="28"/>
      <c r="R68" s="6"/>
    </row>
    <row r="69" ht="14.25" customHeight="1">
      <c r="A69" s="17">
        <v>542.7473262032086</v>
      </c>
      <c r="B69" s="18">
        <v>6.0</v>
      </c>
      <c r="C69" s="17"/>
      <c r="D69" s="17">
        <v>0.0</v>
      </c>
      <c r="E69" s="19">
        <f t="shared" si="3"/>
        <v>0</v>
      </c>
      <c r="F69" s="20">
        <f t="shared" si="56"/>
        <v>55</v>
      </c>
      <c r="G69" s="21">
        <f t="shared" si="41"/>
        <v>92.2</v>
      </c>
      <c r="H69" s="22">
        <f t="shared" si="42"/>
        <v>96.537</v>
      </c>
      <c r="I69" s="23">
        <f t="shared" si="43"/>
        <v>101.07993</v>
      </c>
      <c r="J69" s="24">
        <f t="shared" si="44"/>
        <v>105.8386497</v>
      </c>
      <c r="K69" s="25">
        <f t="shared" si="45"/>
        <v>114.5799874</v>
      </c>
      <c r="L69" s="26">
        <f t="shared" si="10"/>
        <v>37.2</v>
      </c>
      <c r="M69" s="26">
        <f t="shared" si="11"/>
        <v>41.537</v>
      </c>
      <c r="N69" s="26">
        <f t="shared" si="12"/>
        <v>46.07993</v>
      </c>
      <c r="O69" s="26">
        <f t="shared" si="13"/>
        <v>50.8386497</v>
      </c>
      <c r="P69" s="27">
        <f t="shared" si="14"/>
        <v>59.57998744</v>
      </c>
      <c r="Q69" s="28"/>
      <c r="R69" s="6"/>
    </row>
    <row r="70" ht="14.25" customHeight="1">
      <c r="A70" s="17">
        <v>129.68939393939394</v>
      </c>
      <c r="B70" s="18">
        <v>2.0</v>
      </c>
      <c r="C70" s="17"/>
      <c r="D70" s="17"/>
      <c r="E70" s="19">
        <f t="shared" si="3"/>
        <v>0</v>
      </c>
      <c r="F70" s="20">
        <f t="shared" si="56"/>
        <v>55</v>
      </c>
      <c r="G70" s="21">
        <f t="shared" si="41"/>
        <v>74</v>
      </c>
      <c r="H70" s="22">
        <f t="shared" si="42"/>
        <v>77.609</v>
      </c>
      <c r="I70" s="23">
        <f t="shared" si="43"/>
        <v>81.39481</v>
      </c>
      <c r="J70" s="24">
        <f t="shared" si="44"/>
        <v>85.3661249</v>
      </c>
      <c r="K70" s="25">
        <f t="shared" si="45"/>
        <v>93.28856165</v>
      </c>
      <c r="L70" s="26">
        <f t="shared" si="10"/>
        <v>19</v>
      </c>
      <c r="M70" s="26">
        <f t="shared" si="11"/>
        <v>22.609</v>
      </c>
      <c r="N70" s="26">
        <f t="shared" si="12"/>
        <v>26.39481</v>
      </c>
      <c r="O70" s="26">
        <f t="shared" si="13"/>
        <v>30.3661249</v>
      </c>
      <c r="P70" s="27">
        <f t="shared" si="14"/>
        <v>38.28856165</v>
      </c>
      <c r="Q70" s="28"/>
      <c r="R70" s="6"/>
    </row>
    <row r="71" ht="14.25" customHeight="1">
      <c r="A71" s="17">
        <v>139.72816399286987</v>
      </c>
      <c r="B71" s="18">
        <v>2.0</v>
      </c>
      <c r="C71" s="17"/>
      <c r="D71" s="17"/>
      <c r="E71" s="19">
        <f t="shared" si="3"/>
        <v>0</v>
      </c>
      <c r="F71" s="20">
        <f t="shared" si="56"/>
        <v>55</v>
      </c>
      <c r="G71" s="21">
        <f t="shared" si="41"/>
        <v>74</v>
      </c>
      <c r="H71" s="22">
        <f t="shared" si="42"/>
        <v>77.609</v>
      </c>
      <c r="I71" s="23">
        <f t="shared" si="43"/>
        <v>81.39481</v>
      </c>
      <c r="J71" s="24">
        <f t="shared" si="44"/>
        <v>85.3661249</v>
      </c>
      <c r="K71" s="25">
        <f t="shared" si="45"/>
        <v>93.28856165</v>
      </c>
      <c r="L71" s="26">
        <f t="shared" si="10"/>
        <v>19</v>
      </c>
      <c r="M71" s="26">
        <f t="shared" si="11"/>
        <v>22.609</v>
      </c>
      <c r="N71" s="26">
        <f t="shared" si="12"/>
        <v>26.39481</v>
      </c>
      <c r="O71" s="26">
        <f t="shared" si="13"/>
        <v>30.3661249</v>
      </c>
      <c r="P71" s="27">
        <f t="shared" si="14"/>
        <v>38.28856165</v>
      </c>
      <c r="Q71" s="28"/>
      <c r="R71" s="6"/>
    </row>
    <row r="72" ht="14.25" customHeight="1">
      <c r="A72" s="17">
        <v>782.3083778966133</v>
      </c>
      <c r="B72" s="18">
        <f t="shared" ref="B72:B74" si="58">A72/100</f>
        <v>7.823083779</v>
      </c>
      <c r="C72" s="17">
        <f t="shared" ref="C72:C73" si="59">A72-550</f>
        <v>232.3083779</v>
      </c>
      <c r="D72" s="17">
        <v>3.0</v>
      </c>
      <c r="E72" s="19">
        <f t="shared" si="3"/>
        <v>33</v>
      </c>
      <c r="F72" s="20">
        <f t="shared" si="56"/>
        <v>88</v>
      </c>
      <c r="G72" s="21">
        <f t="shared" si="41"/>
        <v>100.4950312</v>
      </c>
      <c r="H72" s="22">
        <f t="shared" si="42"/>
        <v>105.1638324</v>
      </c>
      <c r="I72" s="23">
        <f t="shared" si="43"/>
        <v>110.0518357</v>
      </c>
      <c r="J72" s="24">
        <f t="shared" si="44"/>
        <v>115.1694317</v>
      </c>
      <c r="K72" s="25">
        <f t="shared" si="45"/>
        <v>124.2840007</v>
      </c>
      <c r="L72" s="26">
        <f t="shared" si="10"/>
        <v>12.49503119</v>
      </c>
      <c r="M72" s="26">
        <f t="shared" si="11"/>
        <v>17.16383244</v>
      </c>
      <c r="N72" s="26">
        <f t="shared" si="12"/>
        <v>22.05183574</v>
      </c>
      <c r="O72" s="26">
        <f t="shared" si="13"/>
        <v>27.16943167</v>
      </c>
      <c r="P72" s="27">
        <f t="shared" si="14"/>
        <v>36.28400069</v>
      </c>
      <c r="Q72" s="28"/>
      <c r="R72" s="6"/>
    </row>
    <row r="73" ht="14.25" customHeight="1">
      <c r="A73" s="17">
        <v>966.4995543672013</v>
      </c>
      <c r="B73" s="18">
        <f t="shared" si="58"/>
        <v>9.664995544</v>
      </c>
      <c r="C73" s="17">
        <f t="shared" si="59"/>
        <v>416.4995544</v>
      </c>
      <c r="D73" s="17">
        <v>5.0</v>
      </c>
      <c r="E73" s="19">
        <f t="shared" si="3"/>
        <v>55</v>
      </c>
      <c r="F73" s="20">
        <f t="shared" si="56"/>
        <v>110</v>
      </c>
      <c r="G73" s="21">
        <f t="shared" si="41"/>
        <v>108.8757297</v>
      </c>
      <c r="H73" s="22">
        <f t="shared" si="42"/>
        <v>113.8797589</v>
      </c>
      <c r="I73" s="23">
        <f t="shared" si="43"/>
        <v>119.1163993</v>
      </c>
      <c r="J73" s="24">
        <f t="shared" si="44"/>
        <v>124.5965777</v>
      </c>
      <c r="K73" s="25">
        <f t="shared" si="45"/>
        <v>134.0882326</v>
      </c>
      <c r="L73" s="26">
        <f t="shared" si="10"/>
        <v>-1.124270276</v>
      </c>
      <c r="M73" s="26">
        <f t="shared" si="11"/>
        <v>3.879758913</v>
      </c>
      <c r="N73" s="26">
        <f t="shared" si="12"/>
        <v>9.116399269</v>
      </c>
      <c r="O73" s="26">
        <f t="shared" si="13"/>
        <v>14.59657774</v>
      </c>
      <c r="P73" s="27">
        <f t="shared" si="14"/>
        <v>24.0882326</v>
      </c>
      <c r="Q73" s="28"/>
      <c r="R73" s="6"/>
    </row>
    <row r="74" ht="14.25" customHeight="1">
      <c r="A74" s="17">
        <v>551.8716577540107</v>
      </c>
      <c r="B74" s="18">
        <f t="shared" si="58"/>
        <v>5.518716578</v>
      </c>
      <c r="C74" s="17"/>
      <c r="D74" s="17">
        <v>1.0</v>
      </c>
      <c r="E74" s="19">
        <f t="shared" si="3"/>
        <v>11</v>
      </c>
      <c r="F74" s="20">
        <f t="shared" si="56"/>
        <v>66</v>
      </c>
      <c r="G74" s="21">
        <f t="shared" si="41"/>
        <v>90.01016043</v>
      </c>
      <c r="H74" s="22">
        <f t="shared" si="42"/>
        <v>94.25956684</v>
      </c>
      <c r="I74" s="23">
        <f t="shared" si="43"/>
        <v>98.71139952</v>
      </c>
      <c r="J74" s="24">
        <f t="shared" si="44"/>
        <v>103.375378</v>
      </c>
      <c r="K74" s="25">
        <f t="shared" si="45"/>
        <v>112.0181849</v>
      </c>
      <c r="L74" s="26">
        <f t="shared" si="10"/>
        <v>24.01016043</v>
      </c>
      <c r="M74" s="26">
        <f t="shared" si="11"/>
        <v>28.25956684</v>
      </c>
      <c r="N74" s="26">
        <f t="shared" si="12"/>
        <v>32.71139952</v>
      </c>
      <c r="O74" s="26">
        <f t="shared" si="13"/>
        <v>37.375378</v>
      </c>
      <c r="P74" s="27">
        <f t="shared" si="14"/>
        <v>46.01818487</v>
      </c>
      <c r="Q74" s="28"/>
      <c r="R74" s="6"/>
    </row>
    <row r="75" ht="14.25" customHeight="1">
      <c r="A75" s="17">
        <v>1422.3484848484848</v>
      </c>
      <c r="B75" s="18">
        <v>15.0</v>
      </c>
      <c r="C75" s="17">
        <f t="shared" ref="C75:C76" si="60">A75-550</f>
        <v>872.3484848</v>
      </c>
      <c r="D75" s="17">
        <v>9.0</v>
      </c>
      <c r="E75" s="19">
        <f t="shared" si="3"/>
        <v>99</v>
      </c>
      <c r="F75" s="20">
        <f t="shared" si="56"/>
        <v>154</v>
      </c>
      <c r="G75" s="21">
        <f t="shared" si="41"/>
        <v>133.15</v>
      </c>
      <c r="H75" s="22">
        <f t="shared" si="42"/>
        <v>139.125</v>
      </c>
      <c r="I75" s="23">
        <f t="shared" si="43"/>
        <v>145.37145</v>
      </c>
      <c r="J75" s="24">
        <f t="shared" si="44"/>
        <v>151.9018305</v>
      </c>
      <c r="K75" s="25">
        <f t="shared" si="45"/>
        <v>162.4856955</v>
      </c>
      <c r="L75" s="26">
        <f t="shared" si="10"/>
        <v>-20.85</v>
      </c>
      <c r="M75" s="26">
        <f t="shared" si="11"/>
        <v>-14.875</v>
      </c>
      <c r="N75" s="26">
        <f t="shared" si="12"/>
        <v>-8.62855</v>
      </c>
      <c r="O75" s="26">
        <f t="shared" si="13"/>
        <v>-2.0981695</v>
      </c>
      <c r="P75" s="27">
        <f t="shared" si="14"/>
        <v>8.48569547</v>
      </c>
      <c r="Q75" s="28"/>
      <c r="R75" s="6"/>
    </row>
    <row r="76" ht="14.25" customHeight="1">
      <c r="A76" s="17">
        <v>1026.0026737967914</v>
      </c>
      <c r="B76" s="18">
        <v>11.0</v>
      </c>
      <c r="C76" s="17">
        <f t="shared" si="60"/>
        <v>476.0026738</v>
      </c>
      <c r="D76" s="17">
        <v>5.0</v>
      </c>
      <c r="E76" s="19">
        <f t="shared" si="3"/>
        <v>55</v>
      </c>
      <c r="F76" s="20">
        <f t="shared" si="56"/>
        <v>110</v>
      </c>
      <c r="G76" s="21">
        <f t="shared" si="41"/>
        <v>114.95</v>
      </c>
      <c r="H76" s="22">
        <f t="shared" si="42"/>
        <v>120.197</v>
      </c>
      <c r="I76" s="23">
        <f t="shared" si="43"/>
        <v>125.68633</v>
      </c>
      <c r="J76" s="24">
        <f t="shared" si="44"/>
        <v>131.4293057</v>
      </c>
      <c r="K76" s="25">
        <f t="shared" si="45"/>
        <v>141.1942697</v>
      </c>
      <c r="L76" s="26">
        <f t="shared" si="10"/>
        <v>4.95</v>
      </c>
      <c r="M76" s="26">
        <f t="shared" si="11"/>
        <v>10.197</v>
      </c>
      <c r="N76" s="26">
        <f t="shared" si="12"/>
        <v>15.68633</v>
      </c>
      <c r="O76" s="26">
        <f t="shared" si="13"/>
        <v>21.4293057</v>
      </c>
      <c r="P76" s="27">
        <f t="shared" si="14"/>
        <v>31.19426968</v>
      </c>
      <c r="Q76" s="28"/>
      <c r="R76" s="6"/>
    </row>
    <row r="77" ht="14.25" customHeight="1">
      <c r="A77" s="17">
        <v>411.34135472370764</v>
      </c>
      <c r="B77" s="18">
        <v>5.0</v>
      </c>
      <c r="C77" s="17"/>
      <c r="D77" s="17">
        <f t="shared" ref="D77:D78" si="61">ROUNDUP(C77/130,0)</f>
        <v>0</v>
      </c>
      <c r="E77" s="19">
        <f t="shared" si="3"/>
        <v>0</v>
      </c>
      <c r="F77" s="20">
        <f t="shared" si="56"/>
        <v>55</v>
      </c>
      <c r="G77" s="21">
        <f t="shared" si="41"/>
        <v>87.65</v>
      </c>
      <c r="H77" s="22">
        <f t="shared" si="42"/>
        <v>91.805</v>
      </c>
      <c r="I77" s="23">
        <f t="shared" si="43"/>
        <v>96.15865</v>
      </c>
      <c r="J77" s="24">
        <f t="shared" si="44"/>
        <v>100.7205185</v>
      </c>
      <c r="K77" s="25">
        <f t="shared" si="45"/>
        <v>109.257131</v>
      </c>
      <c r="L77" s="26">
        <f t="shared" si="10"/>
        <v>32.65</v>
      </c>
      <c r="M77" s="26">
        <f t="shared" si="11"/>
        <v>36.805</v>
      </c>
      <c r="N77" s="26">
        <f t="shared" si="12"/>
        <v>41.15865</v>
      </c>
      <c r="O77" s="26">
        <f t="shared" si="13"/>
        <v>45.7205185</v>
      </c>
      <c r="P77" s="27">
        <f t="shared" si="14"/>
        <v>54.25713099</v>
      </c>
      <c r="Q77" s="28"/>
      <c r="R77" s="6"/>
    </row>
    <row r="78" ht="14.25" customHeight="1">
      <c r="A78" s="17">
        <v>548.4625668449197</v>
      </c>
      <c r="B78" s="18">
        <v>6.0</v>
      </c>
      <c r="C78" s="17"/>
      <c r="D78" s="17">
        <f t="shared" si="61"/>
        <v>0</v>
      </c>
      <c r="E78" s="19">
        <f t="shared" si="3"/>
        <v>0</v>
      </c>
      <c r="F78" s="20">
        <f t="shared" si="56"/>
        <v>55</v>
      </c>
      <c r="G78" s="21">
        <f t="shared" si="41"/>
        <v>92.2</v>
      </c>
      <c r="H78" s="22">
        <f t="shared" si="42"/>
        <v>96.537</v>
      </c>
      <c r="I78" s="23">
        <f t="shared" si="43"/>
        <v>101.07993</v>
      </c>
      <c r="J78" s="24">
        <f t="shared" si="44"/>
        <v>105.8386497</v>
      </c>
      <c r="K78" s="25">
        <f t="shared" si="45"/>
        <v>114.5799874</v>
      </c>
      <c r="L78" s="26">
        <f t="shared" si="10"/>
        <v>37.2</v>
      </c>
      <c r="M78" s="26">
        <f t="shared" si="11"/>
        <v>41.537</v>
      </c>
      <c r="N78" s="26">
        <f t="shared" si="12"/>
        <v>46.07993</v>
      </c>
      <c r="O78" s="26">
        <f t="shared" si="13"/>
        <v>50.8386497</v>
      </c>
      <c r="P78" s="27">
        <f t="shared" si="14"/>
        <v>59.57998744</v>
      </c>
      <c r="Q78" s="28"/>
      <c r="R78" s="6"/>
    </row>
    <row r="79" ht="14.25" customHeight="1">
      <c r="A79" s="17">
        <v>263.0</v>
      </c>
      <c r="B79" s="18">
        <v>3.0</v>
      </c>
      <c r="C79" s="17"/>
      <c r="D79" s="17"/>
      <c r="E79" s="19">
        <f t="shared" si="3"/>
        <v>0</v>
      </c>
      <c r="F79" s="20">
        <f>$S$20*3+E79</f>
        <v>165</v>
      </c>
      <c r="G79" s="21">
        <f t="shared" si="41"/>
        <v>78.55</v>
      </c>
      <c r="H79" s="22">
        <f t="shared" si="42"/>
        <v>82.341</v>
      </c>
      <c r="I79" s="23">
        <f t="shared" si="43"/>
        <v>86.31609</v>
      </c>
      <c r="J79" s="24">
        <f t="shared" si="44"/>
        <v>90.4842561</v>
      </c>
      <c r="K79" s="25">
        <f t="shared" si="45"/>
        <v>98.61141809</v>
      </c>
      <c r="L79" s="26">
        <f t="shared" si="10"/>
        <v>-86.45</v>
      </c>
      <c r="M79" s="26">
        <f t="shared" si="11"/>
        <v>-82.659</v>
      </c>
      <c r="N79" s="26">
        <f t="shared" si="12"/>
        <v>-78.68391</v>
      </c>
      <c r="O79" s="26">
        <f t="shared" si="13"/>
        <v>-74.5157439</v>
      </c>
      <c r="P79" s="27">
        <f t="shared" si="14"/>
        <v>-66.38858191</v>
      </c>
      <c r="Q79" s="28"/>
      <c r="R79" s="6"/>
    </row>
    <row r="80" ht="14.25" customHeight="1">
      <c r="A80" s="17">
        <v>243.73885918003566</v>
      </c>
      <c r="B80" s="18">
        <v>3.0</v>
      </c>
      <c r="C80" s="17"/>
      <c r="D80" s="17"/>
      <c r="E80" s="19">
        <f t="shared" si="3"/>
        <v>0</v>
      </c>
      <c r="F80" s="20">
        <f t="shared" ref="F80:F84" si="62">$S$20+E80</f>
        <v>55</v>
      </c>
      <c r="G80" s="21">
        <f t="shared" si="41"/>
        <v>78.55</v>
      </c>
      <c r="H80" s="22">
        <f t="shared" si="42"/>
        <v>82.341</v>
      </c>
      <c r="I80" s="23">
        <f t="shared" si="43"/>
        <v>86.31609</v>
      </c>
      <c r="J80" s="24">
        <f t="shared" si="44"/>
        <v>90.4842561</v>
      </c>
      <c r="K80" s="25">
        <f t="shared" si="45"/>
        <v>98.61141809</v>
      </c>
      <c r="L80" s="26">
        <f t="shared" si="10"/>
        <v>23.55</v>
      </c>
      <c r="M80" s="26">
        <f t="shared" si="11"/>
        <v>27.341</v>
      </c>
      <c r="N80" s="26">
        <f t="shared" si="12"/>
        <v>31.31609</v>
      </c>
      <c r="O80" s="26">
        <f t="shared" si="13"/>
        <v>35.4842561</v>
      </c>
      <c r="P80" s="27">
        <f t="shared" si="14"/>
        <v>43.61141809</v>
      </c>
      <c r="Q80" s="28"/>
      <c r="R80" s="6"/>
    </row>
    <row r="81" ht="14.25" customHeight="1">
      <c r="A81" s="17">
        <v>649.7883244206773</v>
      </c>
      <c r="B81" s="18">
        <v>7.0</v>
      </c>
      <c r="C81" s="17"/>
      <c r="D81" s="17">
        <v>1.0</v>
      </c>
      <c r="E81" s="19">
        <f t="shared" si="3"/>
        <v>11</v>
      </c>
      <c r="F81" s="20">
        <f t="shared" si="62"/>
        <v>66</v>
      </c>
      <c r="G81" s="21">
        <f t="shared" si="41"/>
        <v>96.75</v>
      </c>
      <c r="H81" s="22">
        <f t="shared" si="42"/>
        <v>101.269</v>
      </c>
      <c r="I81" s="23">
        <f t="shared" si="43"/>
        <v>106.00121</v>
      </c>
      <c r="J81" s="24">
        <f t="shared" si="44"/>
        <v>110.9567809</v>
      </c>
      <c r="K81" s="25">
        <f t="shared" si="45"/>
        <v>119.9028439</v>
      </c>
      <c r="L81" s="26">
        <f t="shared" si="10"/>
        <v>30.75</v>
      </c>
      <c r="M81" s="26">
        <f t="shared" si="11"/>
        <v>35.269</v>
      </c>
      <c r="N81" s="26">
        <f t="shared" si="12"/>
        <v>40.00121</v>
      </c>
      <c r="O81" s="26">
        <f t="shared" si="13"/>
        <v>44.9567809</v>
      </c>
      <c r="P81" s="27">
        <f t="shared" si="14"/>
        <v>53.90284389</v>
      </c>
      <c r="Q81" s="28"/>
      <c r="R81" s="6"/>
    </row>
    <row r="82" ht="14.25" customHeight="1">
      <c r="A82" s="17">
        <v>628.9549910873441</v>
      </c>
      <c r="B82" s="18">
        <v>7.0</v>
      </c>
      <c r="C82" s="17"/>
      <c r="D82" s="17">
        <v>1.0</v>
      </c>
      <c r="E82" s="19">
        <f t="shared" si="3"/>
        <v>11</v>
      </c>
      <c r="F82" s="20">
        <f t="shared" si="62"/>
        <v>66</v>
      </c>
      <c r="G82" s="21">
        <f t="shared" si="41"/>
        <v>96.75</v>
      </c>
      <c r="H82" s="22">
        <f t="shared" si="42"/>
        <v>101.269</v>
      </c>
      <c r="I82" s="23">
        <f t="shared" si="43"/>
        <v>106.00121</v>
      </c>
      <c r="J82" s="24">
        <f t="shared" si="44"/>
        <v>110.9567809</v>
      </c>
      <c r="K82" s="25">
        <f t="shared" si="45"/>
        <v>119.9028439</v>
      </c>
      <c r="L82" s="26">
        <f t="shared" si="10"/>
        <v>30.75</v>
      </c>
      <c r="M82" s="26">
        <f t="shared" si="11"/>
        <v>35.269</v>
      </c>
      <c r="N82" s="26">
        <f t="shared" si="12"/>
        <v>40.00121</v>
      </c>
      <c r="O82" s="26">
        <f t="shared" si="13"/>
        <v>44.9567809</v>
      </c>
      <c r="P82" s="27">
        <f t="shared" si="14"/>
        <v>53.90284389</v>
      </c>
      <c r="Q82" s="28"/>
      <c r="R82" s="6"/>
    </row>
    <row r="83" ht="14.25" customHeight="1">
      <c r="A83" s="17">
        <v>226.41488413547236</v>
      </c>
      <c r="B83" s="18">
        <v>3.0</v>
      </c>
      <c r="C83" s="17"/>
      <c r="D83" s="17"/>
      <c r="E83" s="19">
        <f t="shared" si="3"/>
        <v>0</v>
      </c>
      <c r="F83" s="20">
        <f t="shared" si="62"/>
        <v>55</v>
      </c>
      <c r="G83" s="21">
        <f t="shared" si="41"/>
        <v>78.55</v>
      </c>
      <c r="H83" s="22">
        <f t="shared" si="42"/>
        <v>82.341</v>
      </c>
      <c r="I83" s="23">
        <f t="shared" si="43"/>
        <v>86.31609</v>
      </c>
      <c r="J83" s="24">
        <f t="shared" si="44"/>
        <v>90.4842561</v>
      </c>
      <c r="K83" s="25">
        <f t="shared" si="45"/>
        <v>98.61141809</v>
      </c>
      <c r="L83" s="26">
        <f t="shared" si="10"/>
        <v>23.55</v>
      </c>
      <c r="M83" s="26">
        <f t="shared" si="11"/>
        <v>27.341</v>
      </c>
      <c r="N83" s="26">
        <f t="shared" si="12"/>
        <v>31.31609</v>
      </c>
      <c r="O83" s="26">
        <f t="shared" si="13"/>
        <v>35.4842561</v>
      </c>
      <c r="P83" s="27">
        <f t="shared" si="14"/>
        <v>43.61141809</v>
      </c>
      <c r="Q83" s="28"/>
      <c r="R83" s="6"/>
    </row>
    <row r="84" ht="14.25" customHeight="1">
      <c r="A84" s="17">
        <v>744.6301247771835</v>
      </c>
      <c r="B84" s="18">
        <v>8.0</v>
      </c>
      <c r="C84" s="17">
        <f>A84-550</f>
        <v>194.6301248</v>
      </c>
      <c r="D84" s="17">
        <f>ROUNDUP(C84/130,0)</f>
        <v>2</v>
      </c>
      <c r="E84" s="19">
        <f t="shared" si="3"/>
        <v>22</v>
      </c>
      <c r="F84" s="20">
        <f t="shared" si="62"/>
        <v>77</v>
      </c>
      <c r="G84" s="21">
        <f t="shared" si="41"/>
        <v>101.3</v>
      </c>
      <c r="H84" s="22">
        <f t="shared" si="42"/>
        <v>106.001</v>
      </c>
      <c r="I84" s="23">
        <f t="shared" si="43"/>
        <v>110.92249</v>
      </c>
      <c r="J84" s="24">
        <f t="shared" si="44"/>
        <v>116.0749121</v>
      </c>
      <c r="K84" s="25">
        <f t="shared" si="45"/>
        <v>125.2257003</v>
      </c>
      <c r="L84" s="26">
        <f t="shared" si="10"/>
        <v>24.3</v>
      </c>
      <c r="M84" s="26">
        <f t="shared" si="11"/>
        <v>29.001</v>
      </c>
      <c r="N84" s="26">
        <f t="shared" si="12"/>
        <v>33.92249</v>
      </c>
      <c r="O84" s="26">
        <f t="shared" si="13"/>
        <v>39.0749121</v>
      </c>
      <c r="P84" s="27">
        <f t="shared" si="14"/>
        <v>48.22570033</v>
      </c>
      <c r="Q84" s="28"/>
      <c r="R84" s="6"/>
    </row>
    <row r="85" ht="14.25" customHeight="1">
      <c r="A85" s="17">
        <v>68.40463458110516</v>
      </c>
      <c r="B85" s="18">
        <f>A85/100</f>
        <v>0.6840463458</v>
      </c>
      <c r="C85" s="17"/>
      <c r="D85" s="17"/>
      <c r="E85" s="19">
        <f t="shared" si="3"/>
        <v>0</v>
      </c>
      <c r="F85" s="20">
        <f>$S$20*2+E85</f>
        <v>110</v>
      </c>
      <c r="G85" s="21">
        <f t="shared" si="41"/>
        <v>68.01241087</v>
      </c>
      <c r="H85" s="22">
        <f t="shared" si="42"/>
        <v>71.38190731</v>
      </c>
      <c r="I85" s="23">
        <f t="shared" si="43"/>
        <v>74.9186336</v>
      </c>
      <c r="J85" s="24">
        <f t="shared" si="44"/>
        <v>78.63090144</v>
      </c>
      <c r="K85" s="25">
        <f t="shared" si="45"/>
        <v>86.28392925</v>
      </c>
      <c r="L85" s="26">
        <f t="shared" si="10"/>
        <v>-41.98758913</v>
      </c>
      <c r="M85" s="26">
        <f t="shared" si="11"/>
        <v>-38.61809269</v>
      </c>
      <c r="N85" s="26">
        <f t="shared" si="12"/>
        <v>-35.0813664</v>
      </c>
      <c r="O85" s="26">
        <f t="shared" si="13"/>
        <v>-31.36909856</v>
      </c>
      <c r="P85" s="27">
        <f t="shared" si="14"/>
        <v>-23.71607075</v>
      </c>
      <c r="Q85" s="28"/>
      <c r="R85" s="6"/>
    </row>
    <row r="86" ht="14.25" customHeight="1">
      <c r="A86" s="17">
        <v>528.4313725490196</v>
      </c>
      <c r="B86" s="18">
        <v>6.0</v>
      </c>
      <c r="C86" s="17"/>
      <c r="D86" s="17">
        <f>ROUNDUP(C86/130,0)</f>
        <v>0</v>
      </c>
      <c r="E86" s="19">
        <f t="shared" si="3"/>
        <v>0</v>
      </c>
      <c r="F86" s="20">
        <f>$S$20+E86</f>
        <v>55</v>
      </c>
      <c r="G86" s="21">
        <f t="shared" si="41"/>
        <v>92.2</v>
      </c>
      <c r="H86" s="22">
        <f t="shared" si="42"/>
        <v>96.537</v>
      </c>
      <c r="I86" s="23">
        <f t="shared" si="43"/>
        <v>101.07993</v>
      </c>
      <c r="J86" s="24">
        <f t="shared" si="44"/>
        <v>105.8386497</v>
      </c>
      <c r="K86" s="25">
        <f t="shared" si="45"/>
        <v>114.5799874</v>
      </c>
      <c r="L86" s="26">
        <f t="shared" si="10"/>
        <v>37.2</v>
      </c>
      <c r="M86" s="26">
        <f t="shared" si="11"/>
        <v>41.537</v>
      </c>
      <c r="N86" s="26">
        <f t="shared" si="12"/>
        <v>46.07993</v>
      </c>
      <c r="O86" s="26">
        <f t="shared" si="13"/>
        <v>50.8386497</v>
      </c>
      <c r="P86" s="27">
        <f t="shared" si="14"/>
        <v>59.57998744</v>
      </c>
      <c r="Q86" s="28"/>
      <c r="R86" s="6"/>
    </row>
    <row r="87" ht="14.25" customHeight="1">
      <c r="A87" s="17">
        <v>307.4977718360071</v>
      </c>
      <c r="B87" s="18">
        <v>4.0</v>
      </c>
      <c r="C87" s="17"/>
      <c r="D87" s="17"/>
      <c r="E87" s="19">
        <f t="shared" si="3"/>
        <v>0</v>
      </c>
      <c r="F87" s="20">
        <f>$S$20*2+E87</f>
        <v>110</v>
      </c>
      <c r="G87" s="21">
        <f t="shared" si="41"/>
        <v>83.1</v>
      </c>
      <c r="H87" s="22">
        <f t="shared" si="42"/>
        <v>87.073</v>
      </c>
      <c r="I87" s="23">
        <f t="shared" si="43"/>
        <v>91.23737</v>
      </c>
      <c r="J87" s="24">
        <f t="shared" si="44"/>
        <v>95.6023873</v>
      </c>
      <c r="K87" s="25">
        <f t="shared" si="45"/>
        <v>103.9342745</v>
      </c>
      <c r="L87" s="26">
        <f t="shared" si="10"/>
        <v>-26.9</v>
      </c>
      <c r="M87" s="26">
        <f t="shared" si="11"/>
        <v>-22.927</v>
      </c>
      <c r="N87" s="26">
        <f t="shared" si="12"/>
        <v>-18.76263</v>
      </c>
      <c r="O87" s="26">
        <f t="shared" si="13"/>
        <v>-14.3976127</v>
      </c>
      <c r="P87" s="27">
        <f t="shared" si="14"/>
        <v>-6.065725458</v>
      </c>
      <c r="Q87" s="28"/>
      <c r="R87" s="6"/>
    </row>
    <row r="88" ht="14.25" customHeight="1">
      <c r="A88" s="17">
        <v>2016.6889483065954</v>
      </c>
      <c r="B88" s="18">
        <v>21.0</v>
      </c>
      <c r="C88" s="17">
        <f>A88-550</f>
        <v>1466.688948</v>
      </c>
      <c r="D88" s="17">
        <v>15.0</v>
      </c>
      <c r="E88" s="19">
        <f t="shared" si="3"/>
        <v>165</v>
      </c>
      <c r="F88" s="20">
        <f>$S$20+E88</f>
        <v>220</v>
      </c>
      <c r="G88" s="21">
        <f t="shared" si="41"/>
        <v>160.45</v>
      </c>
      <c r="H88" s="22">
        <f t="shared" si="42"/>
        <v>167.517</v>
      </c>
      <c r="I88" s="23">
        <f t="shared" si="43"/>
        <v>174.89913</v>
      </c>
      <c r="J88" s="24">
        <f t="shared" si="44"/>
        <v>182.6106177</v>
      </c>
      <c r="K88" s="25">
        <f t="shared" si="45"/>
        <v>194.4228342</v>
      </c>
      <c r="L88" s="26">
        <f t="shared" si="10"/>
        <v>-59.55</v>
      </c>
      <c r="M88" s="26">
        <f t="shared" si="11"/>
        <v>-52.483</v>
      </c>
      <c r="N88" s="26">
        <f t="shared" si="12"/>
        <v>-45.10087</v>
      </c>
      <c r="O88" s="26">
        <f t="shared" si="13"/>
        <v>-37.3893823</v>
      </c>
      <c r="P88" s="27">
        <f t="shared" si="14"/>
        <v>-25.57716584</v>
      </c>
      <c r="Q88" s="28"/>
      <c r="R88" s="6"/>
    </row>
    <row r="89" ht="14.25" customHeight="1">
      <c r="A89" s="17">
        <v>637.7005347593582</v>
      </c>
      <c r="B89" s="18">
        <v>7.0</v>
      </c>
      <c r="C89" s="17"/>
      <c r="D89" s="17">
        <v>1.0</v>
      </c>
      <c r="E89" s="19">
        <f t="shared" si="3"/>
        <v>11</v>
      </c>
      <c r="F89" s="20">
        <f>$S$21+E89</f>
        <v>175.72</v>
      </c>
      <c r="G89" s="21">
        <f>$T$21+B89*$S$3</f>
        <v>226.2196</v>
      </c>
      <c r="H89" s="22">
        <f>B89*$S$4+$U$21</f>
        <v>237.21208</v>
      </c>
      <c r="I89" s="23">
        <f>B89*$S$5+$V$21</f>
        <v>248.741444</v>
      </c>
      <c r="J89" s="24">
        <f>B89*$S$6+$W$21</f>
        <v>260.8340266</v>
      </c>
      <c r="K89" s="25">
        <f>$X$21+$S$7*B89</f>
        <v>284.7678142</v>
      </c>
      <c r="L89" s="26">
        <f t="shared" si="10"/>
        <v>50.4996</v>
      </c>
      <c r="M89" s="26">
        <f t="shared" si="11"/>
        <v>61.49208</v>
      </c>
      <c r="N89" s="26">
        <f t="shared" si="12"/>
        <v>73.021444</v>
      </c>
      <c r="O89" s="26">
        <f t="shared" si="13"/>
        <v>85.1140266</v>
      </c>
      <c r="P89" s="27">
        <f t="shared" si="14"/>
        <v>109.0478142</v>
      </c>
      <c r="Q89" s="28"/>
      <c r="R89" s="6"/>
    </row>
    <row r="90" ht="14.25" customHeight="1">
      <c r="A90" s="17">
        <v>800.1782531194295</v>
      </c>
      <c r="B90" s="18">
        <f>A90/100</f>
        <v>8.001782531</v>
      </c>
      <c r="C90" s="17">
        <f t="shared" ref="C90:C91" si="63">A90-550</f>
        <v>250.1782531</v>
      </c>
      <c r="D90" s="17">
        <v>3.0</v>
      </c>
      <c r="E90" s="19">
        <f t="shared" si="3"/>
        <v>33</v>
      </c>
      <c r="F90" s="20">
        <f t="shared" ref="F90:F92" si="64">$S$20+E90</f>
        <v>88</v>
      </c>
      <c r="G90" s="21">
        <f t="shared" ref="G90:G92" si="65">$T$20+B90*$S$3</f>
        <v>101.3081105</v>
      </c>
      <c r="H90" s="22">
        <f t="shared" ref="H90:H92" si="66">B90*$S$4+$U$20</f>
        <v>106.0094349</v>
      </c>
      <c r="I90" s="23">
        <f t="shared" ref="I90:I92" si="67">B90*$S$5+$V$20</f>
        <v>110.9312623</v>
      </c>
      <c r="J90" s="24">
        <f t="shared" ref="J90:J92" si="68">B90*$S$6+$W$20</f>
        <v>116.0840353</v>
      </c>
      <c r="K90" s="25">
        <f t="shared" ref="K90:K105" si="69">$X$20+$S$7*B90</f>
        <v>125.2351885</v>
      </c>
      <c r="L90" s="26">
        <f t="shared" si="10"/>
        <v>13.30811052</v>
      </c>
      <c r="M90" s="26">
        <f t="shared" si="11"/>
        <v>18.00943494</v>
      </c>
      <c r="N90" s="26">
        <f t="shared" si="12"/>
        <v>22.93126234</v>
      </c>
      <c r="O90" s="26">
        <f t="shared" si="13"/>
        <v>28.08403533</v>
      </c>
      <c r="P90" s="27">
        <f t="shared" si="14"/>
        <v>37.23518849</v>
      </c>
      <c r="Q90" s="28"/>
      <c r="R90" s="6"/>
    </row>
    <row r="91" ht="14.25" customHeight="1">
      <c r="A91" s="17">
        <v>739.1377005347593</v>
      </c>
      <c r="B91" s="18">
        <v>8.0</v>
      </c>
      <c r="C91" s="17">
        <f t="shared" si="63"/>
        <v>189.1377005</v>
      </c>
      <c r="D91" s="17">
        <f>ROUNDUP(C91/130,0)</f>
        <v>2</v>
      </c>
      <c r="E91" s="19">
        <f t="shared" si="3"/>
        <v>22</v>
      </c>
      <c r="F91" s="20">
        <f t="shared" si="64"/>
        <v>77</v>
      </c>
      <c r="G91" s="21">
        <f t="shared" si="65"/>
        <v>101.3</v>
      </c>
      <c r="H91" s="22">
        <f t="shared" si="66"/>
        <v>106.001</v>
      </c>
      <c r="I91" s="23">
        <f t="shared" si="67"/>
        <v>110.92249</v>
      </c>
      <c r="J91" s="24">
        <f t="shared" si="68"/>
        <v>116.0749121</v>
      </c>
      <c r="K91" s="25">
        <f t="shared" si="69"/>
        <v>125.2257003</v>
      </c>
      <c r="L91" s="26">
        <f t="shared" si="10"/>
        <v>24.3</v>
      </c>
      <c r="M91" s="26">
        <f t="shared" si="11"/>
        <v>29.001</v>
      </c>
      <c r="N91" s="26">
        <f t="shared" si="12"/>
        <v>33.92249</v>
      </c>
      <c r="O91" s="26">
        <f t="shared" si="13"/>
        <v>39.0749121</v>
      </c>
      <c r="P91" s="27">
        <f t="shared" si="14"/>
        <v>48.22570033</v>
      </c>
      <c r="Q91" s="28"/>
      <c r="R91" s="6"/>
    </row>
    <row r="92" ht="14.25" customHeight="1">
      <c r="A92" s="17">
        <v>530.8155080213904</v>
      </c>
      <c r="B92" s="18">
        <v>6.0</v>
      </c>
      <c r="C92" s="17"/>
      <c r="D92" s="17">
        <v>0.0</v>
      </c>
      <c r="E92" s="19">
        <f t="shared" si="3"/>
        <v>0</v>
      </c>
      <c r="F92" s="20">
        <f t="shared" si="64"/>
        <v>55</v>
      </c>
      <c r="G92" s="21">
        <f t="shared" si="65"/>
        <v>92.2</v>
      </c>
      <c r="H92" s="22">
        <f t="shared" si="66"/>
        <v>96.537</v>
      </c>
      <c r="I92" s="23">
        <f t="shared" si="67"/>
        <v>101.07993</v>
      </c>
      <c r="J92" s="24">
        <f t="shared" si="68"/>
        <v>105.8386497</v>
      </c>
      <c r="K92" s="25">
        <f t="shared" si="69"/>
        <v>114.5799874</v>
      </c>
      <c r="L92" s="26">
        <f t="shared" si="10"/>
        <v>37.2</v>
      </c>
      <c r="M92" s="26">
        <f t="shared" si="11"/>
        <v>41.537</v>
      </c>
      <c r="N92" s="26">
        <f t="shared" si="12"/>
        <v>46.07993</v>
      </c>
      <c r="O92" s="26">
        <f t="shared" si="13"/>
        <v>50.8386497</v>
      </c>
      <c r="P92" s="27">
        <f t="shared" si="14"/>
        <v>59.57998744</v>
      </c>
      <c r="Q92" s="28"/>
      <c r="R92" s="6"/>
    </row>
    <row r="93" ht="14.25" customHeight="1">
      <c r="A93" s="17">
        <v>883.4447415329768</v>
      </c>
      <c r="B93" s="18">
        <f t="shared" ref="B93:B94" si="70">A93/100</f>
        <v>8.834447415</v>
      </c>
      <c r="C93" s="17">
        <f>A93-550</f>
        <v>333.4447415</v>
      </c>
      <c r="D93" s="17">
        <v>4.0</v>
      </c>
      <c r="E93" s="19">
        <f t="shared" si="3"/>
        <v>44</v>
      </c>
      <c r="F93" s="20">
        <f>$S$20*2+E93</f>
        <v>154</v>
      </c>
      <c r="G93" s="21">
        <f>$T$20*2+B93*$S$3</f>
        <v>169.9967357</v>
      </c>
      <c r="H93" s="22">
        <f>B93*$S$4+$U$20*2</f>
        <v>178.0946052</v>
      </c>
      <c r="I93" s="23">
        <f>B93*$S$5+$V$20*2</f>
        <v>186.5812894</v>
      </c>
      <c r="J93" s="24">
        <f>B93*$S$6+$W$20*2</f>
        <v>195.475586</v>
      </c>
      <c r="K93" s="25">
        <f t="shared" si="69"/>
        <v>129.6673441</v>
      </c>
      <c r="L93" s="26">
        <f t="shared" si="10"/>
        <v>15.99673574</v>
      </c>
      <c r="M93" s="26">
        <f t="shared" si="11"/>
        <v>24.09460517</v>
      </c>
      <c r="N93" s="26">
        <f t="shared" si="12"/>
        <v>32.58128938</v>
      </c>
      <c r="O93" s="26">
        <f t="shared" si="13"/>
        <v>41.47558595</v>
      </c>
      <c r="P93" s="27">
        <f t="shared" si="14"/>
        <v>-24.33265586</v>
      </c>
      <c r="Q93" s="28"/>
      <c r="R93" s="6"/>
    </row>
    <row r="94" ht="14.25" customHeight="1">
      <c r="A94" s="17">
        <v>264.2156862745098</v>
      </c>
      <c r="B94" s="18">
        <f t="shared" si="70"/>
        <v>2.642156863</v>
      </c>
      <c r="C94" s="17"/>
      <c r="D94" s="17"/>
      <c r="E94" s="19">
        <f t="shared" si="3"/>
        <v>0</v>
      </c>
      <c r="F94" s="20">
        <f t="shared" ref="F94:F105" si="71">$S$20+E94</f>
        <v>55</v>
      </c>
      <c r="G94" s="21">
        <f t="shared" ref="G94:G105" si="72">$T$20+B94*$S$3</f>
        <v>76.92181373</v>
      </c>
      <c r="H94" s="22">
        <f t="shared" ref="H94:H105" si="73">B94*$S$4+$U$20</f>
        <v>80.64768627</v>
      </c>
      <c r="I94" s="23">
        <f t="shared" ref="I94:I105" si="74">B94*$S$5+$V$20</f>
        <v>84.55504373</v>
      </c>
      <c r="J94" s="24">
        <f t="shared" ref="J94:J105" si="75">B94*$S$6+$W$20</f>
        <v>88.65276797</v>
      </c>
      <c r="K94" s="25">
        <f t="shared" si="69"/>
        <v>96.70667044</v>
      </c>
      <c r="L94" s="26">
        <f t="shared" si="10"/>
        <v>21.92181373</v>
      </c>
      <c r="M94" s="26">
        <f t="shared" si="11"/>
        <v>25.64768627</v>
      </c>
      <c r="N94" s="26">
        <f t="shared" si="12"/>
        <v>29.55504373</v>
      </c>
      <c r="O94" s="26">
        <f t="shared" si="13"/>
        <v>33.65276797</v>
      </c>
      <c r="P94" s="27">
        <f t="shared" si="14"/>
        <v>41.70667044</v>
      </c>
      <c r="Q94" s="28"/>
      <c r="R94" s="6"/>
    </row>
    <row r="95" ht="14.25" customHeight="1">
      <c r="A95" s="17">
        <v>1713.5583778966131</v>
      </c>
      <c r="B95" s="18">
        <v>18.0</v>
      </c>
      <c r="C95" s="17">
        <f>A95-550</f>
        <v>1163.558378</v>
      </c>
      <c r="D95" s="17">
        <v>12.0</v>
      </c>
      <c r="E95" s="19">
        <f t="shared" si="3"/>
        <v>132</v>
      </c>
      <c r="F95" s="20">
        <f t="shared" si="71"/>
        <v>187</v>
      </c>
      <c r="G95" s="21">
        <f t="shared" si="72"/>
        <v>146.8</v>
      </c>
      <c r="H95" s="22">
        <f t="shared" si="73"/>
        <v>153.321</v>
      </c>
      <c r="I95" s="23">
        <f t="shared" si="74"/>
        <v>160.13529</v>
      </c>
      <c r="J95" s="24">
        <f t="shared" si="75"/>
        <v>167.2562241</v>
      </c>
      <c r="K95" s="25">
        <f t="shared" si="69"/>
        <v>178.4542648</v>
      </c>
      <c r="L95" s="26">
        <f t="shared" si="10"/>
        <v>-40.2</v>
      </c>
      <c r="M95" s="26">
        <f t="shared" si="11"/>
        <v>-33.679</v>
      </c>
      <c r="N95" s="26">
        <f t="shared" si="12"/>
        <v>-26.86471</v>
      </c>
      <c r="O95" s="26">
        <f t="shared" si="13"/>
        <v>-19.7437759</v>
      </c>
      <c r="P95" s="27">
        <f t="shared" si="14"/>
        <v>-8.545735186</v>
      </c>
      <c r="Q95" s="28"/>
      <c r="R95" s="6"/>
    </row>
    <row r="96" ht="14.25" customHeight="1">
      <c r="A96" s="17">
        <v>51.6711229946524</v>
      </c>
      <c r="B96" s="18">
        <f t="shared" ref="B96:B99" si="76">A96/100</f>
        <v>0.5167112299</v>
      </c>
      <c r="C96" s="17"/>
      <c r="D96" s="17"/>
      <c r="E96" s="19">
        <f t="shared" si="3"/>
        <v>0</v>
      </c>
      <c r="F96" s="20">
        <f t="shared" si="71"/>
        <v>55</v>
      </c>
      <c r="G96" s="21">
        <f t="shared" si="72"/>
        <v>67.2510361</v>
      </c>
      <c r="H96" s="22">
        <f t="shared" si="73"/>
        <v>70.59007754</v>
      </c>
      <c r="I96" s="23">
        <f t="shared" si="74"/>
        <v>74.09513064</v>
      </c>
      <c r="J96" s="24">
        <f t="shared" si="75"/>
        <v>77.77445837</v>
      </c>
      <c r="K96" s="25">
        <f t="shared" si="69"/>
        <v>85.39322845</v>
      </c>
      <c r="L96" s="26">
        <f t="shared" si="10"/>
        <v>12.2510361</v>
      </c>
      <c r="M96" s="26">
        <f t="shared" si="11"/>
        <v>15.59007754</v>
      </c>
      <c r="N96" s="26">
        <f t="shared" si="12"/>
        <v>19.09513064</v>
      </c>
      <c r="O96" s="26">
        <f t="shared" si="13"/>
        <v>22.77445837</v>
      </c>
      <c r="P96" s="27">
        <f t="shared" si="14"/>
        <v>30.39322845</v>
      </c>
      <c r="Q96" s="28"/>
      <c r="R96" s="6"/>
    </row>
    <row r="97" ht="14.25" customHeight="1">
      <c r="A97" s="17">
        <v>883.5561497326203</v>
      </c>
      <c r="B97" s="18">
        <f t="shared" si="76"/>
        <v>8.835561497</v>
      </c>
      <c r="C97" s="17">
        <f t="shared" ref="C97:C98" si="77">A97-550</f>
        <v>333.5561497</v>
      </c>
      <c r="D97" s="17">
        <v>4.0</v>
      </c>
      <c r="E97" s="19">
        <f t="shared" si="3"/>
        <v>44</v>
      </c>
      <c r="F97" s="20">
        <f t="shared" si="71"/>
        <v>99</v>
      </c>
      <c r="G97" s="21">
        <f t="shared" si="72"/>
        <v>105.1018048</v>
      </c>
      <c r="H97" s="22">
        <f t="shared" si="73"/>
        <v>109.954877</v>
      </c>
      <c r="I97" s="23">
        <f t="shared" si="74"/>
        <v>115.0345221</v>
      </c>
      <c r="J97" s="24">
        <f t="shared" si="75"/>
        <v>120.3514255</v>
      </c>
      <c r="K97" s="25">
        <f t="shared" si="69"/>
        <v>129.6732742</v>
      </c>
      <c r="L97" s="26">
        <f t="shared" si="10"/>
        <v>6.101804813</v>
      </c>
      <c r="M97" s="26">
        <f t="shared" si="11"/>
        <v>10.95487701</v>
      </c>
      <c r="N97" s="26">
        <f t="shared" si="12"/>
        <v>16.03452209</v>
      </c>
      <c r="O97" s="26">
        <f t="shared" si="13"/>
        <v>21.35142547</v>
      </c>
      <c r="P97" s="27">
        <f t="shared" si="14"/>
        <v>30.67327424</v>
      </c>
      <c r="Q97" s="28"/>
      <c r="R97" s="6"/>
    </row>
    <row r="98" ht="14.25" customHeight="1">
      <c r="A98" s="17">
        <v>1399.331550802139</v>
      </c>
      <c r="B98" s="18">
        <f t="shared" si="76"/>
        <v>13.99331551</v>
      </c>
      <c r="C98" s="17">
        <f t="shared" si="77"/>
        <v>849.3315508</v>
      </c>
      <c r="D98" s="17">
        <v>9.0</v>
      </c>
      <c r="E98" s="19">
        <f t="shared" si="3"/>
        <v>99</v>
      </c>
      <c r="F98" s="20">
        <f t="shared" si="71"/>
        <v>154</v>
      </c>
      <c r="G98" s="21">
        <f t="shared" si="72"/>
        <v>128.5695856</v>
      </c>
      <c r="H98" s="22">
        <f t="shared" si="73"/>
        <v>134.361369</v>
      </c>
      <c r="I98" s="23">
        <f t="shared" si="74"/>
        <v>140.4172737</v>
      </c>
      <c r="J98" s="24">
        <f t="shared" si="75"/>
        <v>146.7494872</v>
      </c>
      <c r="K98" s="25">
        <f t="shared" si="69"/>
        <v>157.1272584</v>
      </c>
      <c r="L98" s="26">
        <f t="shared" si="10"/>
        <v>-25.43041444</v>
      </c>
      <c r="M98" s="26">
        <f t="shared" si="11"/>
        <v>-19.63863102</v>
      </c>
      <c r="N98" s="26">
        <f t="shared" si="12"/>
        <v>-13.58272626</v>
      </c>
      <c r="O98" s="26">
        <f t="shared" si="13"/>
        <v>-7.250512807</v>
      </c>
      <c r="P98" s="27">
        <f t="shared" si="14"/>
        <v>3.127258431</v>
      </c>
      <c r="Q98" s="28"/>
      <c r="R98" s="6"/>
    </row>
    <row r="99" ht="14.25" customHeight="1">
      <c r="A99" s="17">
        <v>179.16666666666666</v>
      </c>
      <c r="B99" s="18">
        <f t="shared" si="76"/>
        <v>1.791666667</v>
      </c>
      <c r="C99" s="17"/>
      <c r="D99" s="17"/>
      <c r="E99" s="19">
        <f t="shared" si="3"/>
        <v>0</v>
      </c>
      <c r="F99" s="20">
        <f t="shared" si="71"/>
        <v>55</v>
      </c>
      <c r="G99" s="21">
        <f t="shared" si="72"/>
        <v>73.05208333</v>
      </c>
      <c r="H99" s="22">
        <f t="shared" si="73"/>
        <v>76.62316667</v>
      </c>
      <c r="I99" s="23">
        <f t="shared" si="74"/>
        <v>80.36954333</v>
      </c>
      <c r="J99" s="24">
        <f t="shared" si="75"/>
        <v>84.29984757</v>
      </c>
      <c r="K99" s="25">
        <f t="shared" si="69"/>
        <v>92.17963322</v>
      </c>
      <c r="L99" s="26">
        <f t="shared" si="10"/>
        <v>18.05208333</v>
      </c>
      <c r="M99" s="26">
        <f t="shared" si="11"/>
        <v>21.62316667</v>
      </c>
      <c r="N99" s="26">
        <f t="shared" si="12"/>
        <v>25.36954333</v>
      </c>
      <c r="O99" s="26">
        <f t="shared" si="13"/>
        <v>29.29984757</v>
      </c>
      <c r="P99" s="27">
        <f t="shared" si="14"/>
        <v>37.17963322</v>
      </c>
      <c r="Q99" s="28"/>
      <c r="R99" s="6"/>
    </row>
    <row r="100" ht="14.25" customHeight="1">
      <c r="A100" s="17">
        <v>502.4732620320856</v>
      </c>
      <c r="B100" s="18">
        <v>6.0</v>
      </c>
      <c r="C100" s="17"/>
      <c r="D100" s="17">
        <f>ROUNDUP(C100/130,0)</f>
        <v>0</v>
      </c>
      <c r="E100" s="19">
        <f t="shared" si="3"/>
        <v>0</v>
      </c>
      <c r="F100" s="20">
        <f t="shared" si="71"/>
        <v>55</v>
      </c>
      <c r="G100" s="21">
        <f t="shared" si="72"/>
        <v>92.2</v>
      </c>
      <c r="H100" s="22">
        <f t="shared" si="73"/>
        <v>96.537</v>
      </c>
      <c r="I100" s="23">
        <f t="shared" si="74"/>
        <v>101.07993</v>
      </c>
      <c r="J100" s="24">
        <f t="shared" si="75"/>
        <v>105.8386497</v>
      </c>
      <c r="K100" s="25">
        <f t="shared" si="69"/>
        <v>114.5799874</v>
      </c>
      <c r="L100" s="26">
        <f t="shared" si="10"/>
        <v>37.2</v>
      </c>
      <c r="M100" s="26">
        <f t="shared" si="11"/>
        <v>41.537</v>
      </c>
      <c r="N100" s="26">
        <f t="shared" si="12"/>
        <v>46.07993</v>
      </c>
      <c r="O100" s="26">
        <f t="shared" si="13"/>
        <v>50.8386497</v>
      </c>
      <c r="P100" s="27">
        <f t="shared" si="14"/>
        <v>59.57998744</v>
      </c>
      <c r="Q100" s="28"/>
      <c r="R100" s="6"/>
    </row>
    <row r="101" ht="14.25" customHeight="1">
      <c r="A101" s="17">
        <v>0.0</v>
      </c>
      <c r="B101" s="18">
        <f t="shared" ref="B101:B102" si="78">A101/100</f>
        <v>0</v>
      </c>
      <c r="C101" s="17"/>
      <c r="D101" s="17"/>
      <c r="E101" s="19">
        <f t="shared" si="3"/>
        <v>0</v>
      </c>
      <c r="F101" s="20">
        <f t="shared" si="71"/>
        <v>55</v>
      </c>
      <c r="G101" s="21">
        <f t="shared" si="72"/>
        <v>64.9</v>
      </c>
      <c r="H101" s="22">
        <f t="shared" si="73"/>
        <v>68.145</v>
      </c>
      <c r="I101" s="23">
        <f t="shared" si="74"/>
        <v>71.55225</v>
      </c>
      <c r="J101" s="24">
        <f t="shared" si="75"/>
        <v>75.1298625</v>
      </c>
      <c r="K101" s="25">
        <f t="shared" si="69"/>
        <v>82.64284875</v>
      </c>
      <c r="L101" s="26">
        <f t="shared" si="10"/>
        <v>9.9</v>
      </c>
      <c r="M101" s="26">
        <f t="shared" si="11"/>
        <v>13.145</v>
      </c>
      <c r="N101" s="26">
        <f t="shared" si="12"/>
        <v>16.55225</v>
      </c>
      <c r="O101" s="26">
        <f t="shared" si="13"/>
        <v>20.1298625</v>
      </c>
      <c r="P101" s="27">
        <f t="shared" si="14"/>
        <v>27.64284875</v>
      </c>
      <c r="Q101" s="28"/>
      <c r="R101" s="6"/>
    </row>
    <row r="102" ht="14.25" customHeight="1">
      <c r="A102" s="17">
        <v>1454.434046345811</v>
      </c>
      <c r="B102" s="18">
        <f t="shared" si="78"/>
        <v>14.54434046</v>
      </c>
      <c r="C102" s="17">
        <f>A102-550</f>
        <v>904.4340463</v>
      </c>
      <c r="D102" s="17">
        <v>10.0</v>
      </c>
      <c r="E102" s="19">
        <f t="shared" si="3"/>
        <v>110</v>
      </c>
      <c r="F102" s="20">
        <f t="shared" si="71"/>
        <v>165</v>
      </c>
      <c r="G102" s="21">
        <f t="shared" si="72"/>
        <v>131.0767491</v>
      </c>
      <c r="H102" s="22">
        <f t="shared" si="73"/>
        <v>136.9688191</v>
      </c>
      <c r="I102" s="23">
        <f t="shared" si="74"/>
        <v>143.1290218</v>
      </c>
      <c r="J102" s="24">
        <f t="shared" si="75"/>
        <v>149.5697052</v>
      </c>
      <c r="K102" s="25">
        <f t="shared" si="69"/>
        <v>160.0602852</v>
      </c>
      <c r="L102" s="26">
        <f t="shared" si="10"/>
        <v>-33.92325089</v>
      </c>
      <c r="M102" s="26">
        <f t="shared" si="11"/>
        <v>-28.03118093</v>
      </c>
      <c r="N102" s="26">
        <f t="shared" si="12"/>
        <v>-21.87097816</v>
      </c>
      <c r="O102" s="26">
        <f t="shared" si="13"/>
        <v>-15.43029479</v>
      </c>
      <c r="P102" s="27">
        <f t="shared" si="14"/>
        <v>-4.939714832</v>
      </c>
      <c r="Q102" s="28"/>
      <c r="R102" s="6"/>
    </row>
    <row r="103" ht="14.25" customHeight="1">
      <c r="A103" s="17">
        <v>26.48573975044563</v>
      </c>
      <c r="B103" s="18">
        <v>1.0</v>
      </c>
      <c r="C103" s="17"/>
      <c r="D103" s="17"/>
      <c r="E103" s="19">
        <f t="shared" si="3"/>
        <v>0</v>
      </c>
      <c r="F103" s="20">
        <f t="shared" si="71"/>
        <v>55</v>
      </c>
      <c r="G103" s="21">
        <f t="shared" si="72"/>
        <v>69.45</v>
      </c>
      <c r="H103" s="22">
        <f t="shared" si="73"/>
        <v>72.877</v>
      </c>
      <c r="I103" s="23">
        <f t="shared" si="74"/>
        <v>76.47353</v>
      </c>
      <c r="J103" s="24">
        <f t="shared" si="75"/>
        <v>80.2479937</v>
      </c>
      <c r="K103" s="25">
        <f t="shared" si="69"/>
        <v>87.9657052</v>
      </c>
      <c r="L103" s="26">
        <f t="shared" si="10"/>
        <v>14.45</v>
      </c>
      <c r="M103" s="26">
        <f t="shared" si="11"/>
        <v>17.877</v>
      </c>
      <c r="N103" s="26">
        <f t="shared" si="12"/>
        <v>21.47353</v>
      </c>
      <c r="O103" s="26">
        <f t="shared" si="13"/>
        <v>25.2479937</v>
      </c>
      <c r="P103" s="27">
        <f t="shared" si="14"/>
        <v>32.9657052</v>
      </c>
      <c r="Q103" s="28"/>
      <c r="R103" s="6"/>
    </row>
    <row r="104" ht="14.25" customHeight="1">
      <c r="A104" s="17">
        <v>0.0</v>
      </c>
      <c r="B104" s="18">
        <f t="shared" ref="B104:B105" si="79">A104/100</f>
        <v>0</v>
      </c>
      <c r="C104" s="17"/>
      <c r="D104" s="17"/>
      <c r="E104" s="19">
        <f t="shared" si="3"/>
        <v>0</v>
      </c>
      <c r="F104" s="20">
        <f t="shared" si="71"/>
        <v>55</v>
      </c>
      <c r="G104" s="21">
        <f t="shared" si="72"/>
        <v>64.9</v>
      </c>
      <c r="H104" s="22">
        <f t="shared" si="73"/>
        <v>68.145</v>
      </c>
      <c r="I104" s="23">
        <f t="shared" si="74"/>
        <v>71.55225</v>
      </c>
      <c r="J104" s="24">
        <f t="shared" si="75"/>
        <v>75.1298625</v>
      </c>
      <c r="K104" s="25">
        <f t="shared" si="69"/>
        <v>82.64284875</v>
      </c>
      <c r="L104" s="26">
        <f t="shared" si="10"/>
        <v>9.9</v>
      </c>
      <c r="M104" s="26">
        <f t="shared" si="11"/>
        <v>13.145</v>
      </c>
      <c r="N104" s="26">
        <f t="shared" si="12"/>
        <v>16.55225</v>
      </c>
      <c r="O104" s="26">
        <f t="shared" si="13"/>
        <v>20.1298625</v>
      </c>
      <c r="P104" s="27">
        <f t="shared" si="14"/>
        <v>27.64284875</v>
      </c>
      <c r="Q104" s="28"/>
      <c r="R104" s="6"/>
    </row>
    <row r="105" ht="14.25" customHeight="1">
      <c r="A105" s="17">
        <v>1063.3355614973264</v>
      </c>
      <c r="B105" s="18">
        <f t="shared" si="79"/>
        <v>10.63335561</v>
      </c>
      <c r="C105" s="17">
        <f t="shared" ref="C105:C106" si="80">A105-550</f>
        <v>513.3355615</v>
      </c>
      <c r="D105" s="17">
        <v>6.0</v>
      </c>
      <c r="E105" s="19">
        <f t="shared" si="3"/>
        <v>66</v>
      </c>
      <c r="F105" s="20">
        <f t="shared" si="71"/>
        <v>121</v>
      </c>
      <c r="G105" s="21">
        <f t="shared" si="72"/>
        <v>113.281768</v>
      </c>
      <c r="H105" s="22">
        <f t="shared" si="73"/>
        <v>118.4620388</v>
      </c>
      <c r="I105" s="23">
        <f t="shared" si="74"/>
        <v>123.8819703</v>
      </c>
      <c r="J105" s="24">
        <f t="shared" si="75"/>
        <v>129.5527716</v>
      </c>
      <c r="K105" s="25">
        <f t="shared" si="69"/>
        <v>139.2426742</v>
      </c>
      <c r="L105" s="26">
        <f t="shared" si="10"/>
        <v>-7.718231952</v>
      </c>
      <c r="M105" s="26">
        <f t="shared" si="11"/>
        <v>-2.53796123</v>
      </c>
      <c r="N105" s="26">
        <f t="shared" si="12"/>
        <v>2.881970321</v>
      </c>
      <c r="O105" s="26">
        <f t="shared" si="13"/>
        <v>8.552771634</v>
      </c>
      <c r="P105" s="27">
        <f t="shared" si="14"/>
        <v>18.24267425</v>
      </c>
      <c r="Q105" s="28"/>
      <c r="R105" s="6"/>
    </row>
    <row r="106" ht="14.25" customHeight="1">
      <c r="A106" s="17">
        <v>4625.0</v>
      </c>
      <c r="B106" s="18">
        <v>47.0</v>
      </c>
      <c r="C106" s="17">
        <f t="shared" si="80"/>
        <v>4075</v>
      </c>
      <c r="D106" s="17">
        <v>41.0</v>
      </c>
      <c r="E106" s="19">
        <f t="shared" si="3"/>
        <v>451</v>
      </c>
      <c r="F106" s="20">
        <f>$S$22+E106</f>
        <v>791.82</v>
      </c>
      <c r="G106" s="21">
        <f>$T$22+B106*$S$3</f>
        <v>616.0176</v>
      </c>
      <c r="H106" s="22">
        <f>B106*$S$4+$U$22</f>
        <v>644.67998</v>
      </c>
      <c r="I106" s="23">
        <f>B106*$S$5+$V$22</f>
        <v>674.689939</v>
      </c>
      <c r="J106" s="24">
        <f>B106*$S$6+$W$22</f>
        <v>706.1114344</v>
      </c>
      <c r="K106" s="25">
        <f>$X$22+$S$7*B106</f>
        <v>762.2894478</v>
      </c>
      <c r="L106" s="26">
        <f t="shared" si="10"/>
        <v>-175.8024</v>
      </c>
      <c r="M106" s="26">
        <f t="shared" si="11"/>
        <v>-147.14002</v>
      </c>
      <c r="N106" s="26">
        <f t="shared" si="12"/>
        <v>-117.130061</v>
      </c>
      <c r="O106" s="26">
        <f t="shared" si="13"/>
        <v>-85.70856565</v>
      </c>
      <c r="P106" s="27">
        <f t="shared" si="14"/>
        <v>-29.5305522</v>
      </c>
      <c r="Q106" s="28"/>
      <c r="R106" s="6"/>
    </row>
    <row r="107" ht="14.25" customHeight="1">
      <c r="A107" s="17">
        <v>561.2299465240642</v>
      </c>
      <c r="B107" s="18">
        <f>A107/100</f>
        <v>5.612299465</v>
      </c>
      <c r="C107" s="17"/>
      <c r="D107" s="17">
        <v>1.0</v>
      </c>
      <c r="E107" s="19">
        <f t="shared" si="3"/>
        <v>11</v>
      </c>
      <c r="F107" s="20">
        <f t="shared" ref="F107:F114" si="81">$S$20+E107</f>
        <v>66</v>
      </c>
      <c r="G107" s="21">
        <f t="shared" ref="G107:G138" si="82">$T$20+B107*$S$3</f>
        <v>90.43596257</v>
      </c>
      <c r="H107" s="22">
        <f t="shared" ref="H107:H138" si="83">B107*$S$4+$U$20</f>
        <v>94.70240107</v>
      </c>
      <c r="I107" s="23">
        <f t="shared" ref="I107:I138" si="84">B107*$S$5+$V$20</f>
        <v>99.17194711</v>
      </c>
      <c r="J107" s="24">
        <f t="shared" ref="J107:J138" si="85">B107*$S$6+$W$20</f>
        <v>103.8543475</v>
      </c>
      <c r="K107" s="25">
        <f t="shared" ref="K107:K138" si="86">$X$20+$S$7*B107</f>
        <v>112.5163131</v>
      </c>
      <c r="L107" s="26">
        <f t="shared" si="10"/>
        <v>24.43596257</v>
      </c>
      <c r="M107" s="26">
        <f t="shared" si="11"/>
        <v>28.70240107</v>
      </c>
      <c r="N107" s="26">
        <f t="shared" si="12"/>
        <v>33.17194711</v>
      </c>
      <c r="O107" s="26">
        <f t="shared" si="13"/>
        <v>37.8543475</v>
      </c>
      <c r="P107" s="27">
        <f t="shared" si="14"/>
        <v>46.51631315</v>
      </c>
      <c r="Q107" s="28"/>
      <c r="R107" s="6"/>
    </row>
    <row r="108" ht="14.25" customHeight="1">
      <c r="A108" s="17">
        <v>506.36140819964345</v>
      </c>
      <c r="B108" s="18">
        <v>6.0</v>
      </c>
      <c r="C108" s="17"/>
      <c r="D108" s="17">
        <f t="shared" ref="D108:D109" si="87">ROUNDUP(C108/130,0)</f>
        <v>0</v>
      </c>
      <c r="E108" s="19">
        <f t="shared" si="3"/>
        <v>0</v>
      </c>
      <c r="F108" s="20">
        <f t="shared" si="81"/>
        <v>55</v>
      </c>
      <c r="G108" s="21">
        <f t="shared" si="82"/>
        <v>92.2</v>
      </c>
      <c r="H108" s="22">
        <f t="shared" si="83"/>
        <v>96.537</v>
      </c>
      <c r="I108" s="23">
        <f t="shared" si="84"/>
        <v>101.07993</v>
      </c>
      <c r="J108" s="24">
        <f t="shared" si="85"/>
        <v>105.8386497</v>
      </c>
      <c r="K108" s="25">
        <f t="shared" si="86"/>
        <v>114.5799874</v>
      </c>
      <c r="L108" s="26">
        <f t="shared" si="10"/>
        <v>37.2</v>
      </c>
      <c r="M108" s="26">
        <f t="shared" si="11"/>
        <v>41.537</v>
      </c>
      <c r="N108" s="26">
        <f t="shared" si="12"/>
        <v>46.07993</v>
      </c>
      <c r="O108" s="26">
        <f t="shared" si="13"/>
        <v>50.8386497</v>
      </c>
      <c r="P108" s="27">
        <f t="shared" si="14"/>
        <v>59.57998744</v>
      </c>
      <c r="Q108" s="28"/>
      <c r="R108" s="6"/>
    </row>
    <row r="109" ht="14.25" customHeight="1">
      <c r="A109" s="17">
        <v>506.36140819964345</v>
      </c>
      <c r="B109" s="18">
        <v>6.0</v>
      </c>
      <c r="C109" s="17"/>
      <c r="D109" s="17">
        <f t="shared" si="87"/>
        <v>0</v>
      </c>
      <c r="E109" s="19">
        <f t="shared" si="3"/>
        <v>0</v>
      </c>
      <c r="F109" s="20">
        <f t="shared" si="81"/>
        <v>55</v>
      </c>
      <c r="G109" s="21">
        <f t="shared" si="82"/>
        <v>92.2</v>
      </c>
      <c r="H109" s="22">
        <f t="shared" si="83"/>
        <v>96.537</v>
      </c>
      <c r="I109" s="23">
        <f t="shared" si="84"/>
        <v>101.07993</v>
      </c>
      <c r="J109" s="24">
        <f t="shared" si="85"/>
        <v>105.8386497</v>
      </c>
      <c r="K109" s="25">
        <f t="shared" si="86"/>
        <v>114.5799874</v>
      </c>
      <c r="L109" s="26">
        <f t="shared" si="10"/>
        <v>37.2</v>
      </c>
      <c r="M109" s="26">
        <f t="shared" si="11"/>
        <v>41.537</v>
      </c>
      <c r="N109" s="26">
        <f t="shared" si="12"/>
        <v>46.07993</v>
      </c>
      <c r="O109" s="26">
        <f t="shared" si="13"/>
        <v>50.8386497</v>
      </c>
      <c r="P109" s="27">
        <f t="shared" si="14"/>
        <v>59.57998744</v>
      </c>
      <c r="Q109" s="28"/>
      <c r="R109" s="6"/>
    </row>
    <row r="110" ht="14.25" customHeight="1">
      <c r="A110" s="17">
        <v>561.2299465240642</v>
      </c>
      <c r="B110" s="18">
        <f>A110/100</f>
        <v>5.612299465</v>
      </c>
      <c r="C110" s="17"/>
      <c r="D110" s="17">
        <v>1.0</v>
      </c>
      <c r="E110" s="19">
        <f t="shared" si="3"/>
        <v>11</v>
      </c>
      <c r="F110" s="20">
        <f t="shared" si="81"/>
        <v>66</v>
      </c>
      <c r="G110" s="21">
        <f t="shared" si="82"/>
        <v>90.43596257</v>
      </c>
      <c r="H110" s="22">
        <f t="shared" si="83"/>
        <v>94.70240107</v>
      </c>
      <c r="I110" s="23">
        <f t="shared" si="84"/>
        <v>99.17194711</v>
      </c>
      <c r="J110" s="24">
        <f t="shared" si="85"/>
        <v>103.8543475</v>
      </c>
      <c r="K110" s="25">
        <f t="shared" si="86"/>
        <v>112.5163131</v>
      </c>
      <c r="L110" s="26">
        <f t="shared" si="10"/>
        <v>24.43596257</v>
      </c>
      <c r="M110" s="26">
        <f t="shared" si="11"/>
        <v>28.70240107</v>
      </c>
      <c r="N110" s="26">
        <f t="shared" si="12"/>
        <v>33.17194711</v>
      </c>
      <c r="O110" s="26">
        <f t="shared" si="13"/>
        <v>37.8543475</v>
      </c>
      <c r="P110" s="27">
        <f t="shared" si="14"/>
        <v>46.51631315</v>
      </c>
      <c r="Q110" s="28"/>
      <c r="R110" s="6"/>
    </row>
    <row r="111" ht="14.25" customHeight="1">
      <c r="A111" s="17">
        <v>325.69073083778966</v>
      </c>
      <c r="B111" s="18">
        <v>4.0</v>
      </c>
      <c r="C111" s="17"/>
      <c r="D111" s="17"/>
      <c r="E111" s="19">
        <f t="shared" si="3"/>
        <v>0</v>
      </c>
      <c r="F111" s="20">
        <f t="shared" si="81"/>
        <v>55</v>
      </c>
      <c r="G111" s="21">
        <f t="shared" si="82"/>
        <v>83.1</v>
      </c>
      <c r="H111" s="22">
        <f t="shared" si="83"/>
        <v>87.073</v>
      </c>
      <c r="I111" s="23">
        <f t="shared" si="84"/>
        <v>91.23737</v>
      </c>
      <c r="J111" s="24">
        <f t="shared" si="85"/>
        <v>95.6023873</v>
      </c>
      <c r="K111" s="25">
        <f t="shared" si="86"/>
        <v>103.9342745</v>
      </c>
      <c r="L111" s="26">
        <f t="shared" si="10"/>
        <v>28.1</v>
      </c>
      <c r="M111" s="26">
        <f t="shared" si="11"/>
        <v>32.073</v>
      </c>
      <c r="N111" s="26">
        <f t="shared" si="12"/>
        <v>36.23737</v>
      </c>
      <c r="O111" s="26">
        <f t="shared" si="13"/>
        <v>40.6023873</v>
      </c>
      <c r="P111" s="27">
        <f t="shared" si="14"/>
        <v>48.93427454</v>
      </c>
      <c r="Q111" s="28"/>
      <c r="R111" s="6"/>
    </row>
    <row r="112" ht="14.25" customHeight="1">
      <c r="A112" s="17">
        <v>966.7557932263816</v>
      </c>
      <c r="B112" s="18">
        <f t="shared" ref="B112:B116" si="88">A112/100</f>
        <v>9.667557932</v>
      </c>
      <c r="C112" s="17">
        <f>A112-550</f>
        <v>416.7557932</v>
      </c>
      <c r="D112" s="17">
        <v>5.0</v>
      </c>
      <c r="E112" s="19">
        <f t="shared" si="3"/>
        <v>55</v>
      </c>
      <c r="F112" s="20">
        <f t="shared" si="81"/>
        <v>110</v>
      </c>
      <c r="G112" s="21">
        <f t="shared" si="82"/>
        <v>108.8873886</v>
      </c>
      <c r="H112" s="22">
        <f t="shared" si="83"/>
        <v>113.8918841</v>
      </c>
      <c r="I112" s="23">
        <f t="shared" si="84"/>
        <v>119.1290095</v>
      </c>
      <c r="J112" s="24">
        <f t="shared" si="85"/>
        <v>124.6096924</v>
      </c>
      <c r="K112" s="25">
        <f t="shared" si="86"/>
        <v>134.1018718</v>
      </c>
      <c r="L112" s="26">
        <f t="shared" si="10"/>
        <v>-1.112611408</v>
      </c>
      <c r="M112" s="26">
        <f t="shared" si="11"/>
        <v>3.891884135</v>
      </c>
      <c r="N112" s="26">
        <f t="shared" si="12"/>
        <v>9.129009501</v>
      </c>
      <c r="O112" s="26">
        <f t="shared" si="13"/>
        <v>14.60969238</v>
      </c>
      <c r="P112" s="27">
        <f t="shared" si="14"/>
        <v>24.10187183</v>
      </c>
      <c r="Q112" s="28"/>
      <c r="R112" s="6"/>
    </row>
    <row r="113" ht="14.25" customHeight="1">
      <c r="A113" s="17">
        <v>254.41666666666666</v>
      </c>
      <c r="B113" s="18">
        <f t="shared" si="88"/>
        <v>2.544166667</v>
      </c>
      <c r="C113" s="17"/>
      <c r="D113" s="17"/>
      <c r="E113" s="19">
        <f t="shared" si="3"/>
        <v>0</v>
      </c>
      <c r="F113" s="20">
        <f t="shared" si="81"/>
        <v>55</v>
      </c>
      <c r="G113" s="21">
        <f t="shared" si="82"/>
        <v>76.47595833</v>
      </c>
      <c r="H113" s="22">
        <f t="shared" si="83"/>
        <v>80.18399667</v>
      </c>
      <c r="I113" s="23">
        <f t="shared" si="84"/>
        <v>84.07280653</v>
      </c>
      <c r="J113" s="24">
        <f t="shared" si="85"/>
        <v>88.15124129</v>
      </c>
      <c r="K113" s="25">
        <f t="shared" si="86"/>
        <v>96.1850827</v>
      </c>
      <c r="L113" s="26">
        <f t="shared" si="10"/>
        <v>21.47595833</v>
      </c>
      <c r="M113" s="26">
        <f t="shared" si="11"/>
        <v>25.18399667</v>
      </c>
      <c r="N113" s="26">
        <f t="shared" si="12"/>
        <v>29.07280653</v>
      </c>
      <c r="O113" s="26">
        <f t="shared" si="13"/>
        <v>33.15124129</v>
      </c>
      <c r="P113" s="27">
        <f t="shared" si="14"/>
        <v>41.1850827</v>
      </c>
      <c r="Q113" s="28"/>
      <c r="R113" s="6"/>
    </row>
    <row r="114" ht="14.25" customHeight="1">
      <c r="A114" s="17">
        <v>0.0</v>
      </c>
      <c r="B114" s="18">
        <f t="shared" si="88"/>
        <v>0</v>
      </c>
      <c r="C114" s="17"/>
      <c r="D114" s="17"/>
      <c r="E114" s="19">
        <f t="shared" si="3"/>
        <v>0</v>
      </c>
      <c r="F114" s="20">
        <f t="shared" si="81"/>
        <v>55</v>
      </c>
      <c r="G114" s="21">
        <f t="shared" si="82"/>
        <v>64.9</v>
      </c>
      <c r="H114" s="22">
        <f t="shared" si="83"/>
        <v>68.145</v>
      </c>
      <c r="I114" s="23">
        <f t="shared" si="84"/>
        <v>71.55225</v>
      </c>
      <c r="J114" s="24">
        <f t="shared" si="85"/>
        <v>75.1298625</v>
      </c>
      <c r="K114" s="25">
        <f t="shared" si="86"/>
        <v>82.64284875</v>
      </c>
      <c r="L114" s="26">
        <f t="shared" si="10"/>
        <v>9.9</v>
      </c>
      <c r="M114" s="26">
        <f t="shared" si="11"/>
        <v>13.145</v>
      </c>
      <c r="N114" s="26">
        <f t="shared" si="12"/>
        <v>16.55225</v>
      </c>
      <c r="O114" s="26">
        <f t="shared" si="13"/>
        <v>20.1298625</v>
      </c>
      <c r="P114" s="27">
        <f t="shared" si="14"/>
        <v>27.64284875</v>
      </c>
      <c r="Q114" s="28"/>
      <c r="R114" s="6"/>
    </row>
    <row r="115" ht="14.25" customHeight="1">
      <c r="A115" s="17">
        <v>1454.434046345811</v>
      </c>
      <c r="B115" s="18">
        <f t="shared" si="88"/>
        <v>14.54434046</v>
      </c>
      <c r="C115" s="17">
        <f>A115-1100</f>
        <v>354.4340463</v>
      </c>
      <c r="D115" s="17">
        <v>4.0</v>
      </c>
      <c r="E115" s="19">
        <f t="shared" si="3"/>
        <v>44</v>
      </c>
      <c r="F115" s="20">
        <f>$S$20*2+E115</f>
        <v>154</v>
      </c>
      <c r="G115" s="21">
        <f t="shared" si="82"/>
        <v>131.0767491</v>
      </c>
      <c r="H115" s="22">
        <f t="shared" si="83"/>
        <v>136.9688191</v>
      </c>
      <c r="I115" s="23">
        <f t="shared" si="84"/>
        <v>143.1290218</v>
      </c>
      <c r="J115" s="24">
        <f t="shared" si="85"/>
        <v>149.5697052</v>
      </c>
      <c r="K115" s="25">
        <f t="shared" si="86"/>
        <v>160.0602852</v>
      </c>
      <c r="L115" s="26">
        <f t="shared" si="10"/>
        <v>-22.92325089</v>
      </c>
      <c r="M115" s="26">
        <f t="shared" si="11"/>
        <v>-17.03118093</v>
      </c>
      <c r="N115" s="26">
        <f t="shared" si="12"/>
        <v>-10.87097816</v>
      </c>
      <c r="O115" s="26">
        <f t="shared" si="13"/>
        <v>-4.430294791</v>
      </c>
      <c r="P115" s="27">
        <f t="shared" si="14"/>
        <v>6.060285168</v>
      </c>
      <c r="Q115" s="28"/>
      <c r="R115" s="6"/>
    </row>
    <row r="116" ht="14.25" customHeight="1">
      <c r="A116" s="17">
        <v>374.00846702317284</v>
      </c>
      <c r="B116" s="18">
        <f t="shared" si="88"/>
        <v>3.74008467</v>
      </c>
      <c r="C116" s="17"/>
      <c r="D116" s="17">
        <f>ROUNDUP(C116/130,0)</f>
        <v>0</v>
      </c>
      <c r="E116" s="19">
        <f t="shared" si="3"/>
        <v>0</v>
      </c>
      <c r="F116" s="20">
        <f t="shared" ref="F116:F138" si="89">$S$20+E116</f>
        <v>55</v>
      </c>
      <c r="G116" s="21">
        <f t="shared" si="82"/>
        <v>81.91738525</v>
      </c>
      <c r="H116" s="22">
        <f t="shared" si="83"/>
        <v>85.84308066</v>
      </c>
      <c r="I116" s="23">
        <f t="shared" si="84"/>
        <v>89.95825389</v>
      </c>
      <c r="J116" s="24">
        <f t="shared" si="85"/>
        <v>94.27210654</v>
      </c>
      <c r="K116" s="25">
        <f t="shared" si="86"/>
        <v>102.5507826</v>
      </c>
      <c r="L116" s="26">
        <f t="shared" si="10"/>
        <v>26.91738525</v>
      </c>
      <c r="M116" s="26">
        <f t="shared" si="11"/>
        <v>30.84308066</v>
      </c>
      <c r="N116" s="26">
        <f t="shared" si="12"/>
        <v>34.95825389</v>
      </c>
      <c r="O116" s="26">
        <f t="shared" si="13"/>
        <v>39.27210654</v>
      </c>
      <c r="P116" s="27">
        <f t="shared" si="14"/>
        <v>47.55078255</v>
      </c>
      <c r="Q116" s="28"/>
      <c r="R116" s="6"/>
    </row>
    <row r="117" ht="14.25" customHeight="1">
      <c r="A117" s="17">
        <v>301.52629233511584</v>
      </c>
      <c r="B117" s="18">
        <v>4.0</v>
      </c>
      <c r="C117" s="17"/>
      <c r="D117" s="17"/>
      <c r="E117" s="19">
        <f t="shared" si="3"/>
        <v>0</v>
      </c>
      <c r="F117" s="20">
        <f t="shared" si="89"/>
        <v>55</v>
      </c>
      <c r="G117" s="21">
        <f t="shared" si="82"/>
        <v>83.1</v>
      </c>
      <c r="H117" s="22">
        <f t="shared" si="83"/>
        <v>87.073</v>
      </c>
      <c r="I117" s="23">
        <f t="shared" si="84"/>
        <v>91.23737</v>
      </c>
      <c r="J117" s="24">
        <f t="shared" si="85"/>
        <v>95.6023873</v>
      </c>
      <c r="K117" s="25">
        <f t="shared" si="86"/>
        <v>103.9342745</v>
      </c>
      <c r="L117" s="26">
        <f t="shared" si="10"/>
        <v>28.1</v>
      </c>
      <c r="M117" s="26">
        <f t="shared" si="11"/>
        <v>32.073</v>
      </c>
      <c r="N117" s="26">
        <f t="shared" si="12"/>
        <v>36.23737</v>
      </c>
      <c r="O117" s="26">
        <f t="shared" si="13"/>
        <v>40.6023873</v>
      </c>
      <c r="P117" s="27">
        <f t="shared" si="14"/>
        <v>48.93427454</v>
      </c>
      <c r="Q117" s="28"/>
      <c r="R117" s="6"/>
    </row>
    <row r="118" ht="14.25" customHeight="1">
      <c r="A118" s="17">
        <v>401.2589126559714</v>
      </c>
      <c r="B118" s="18">
        <v>5.0</v>
      </c>
      <c r="C118" s="17"/>
      <c r="D118" s="17">
        <f>ROUNDUP(C118/130,0)</f>
        <v>0</v>
      </c>
      <c r="E118" s="19">
        <f t="shared" si="3"/>
        <v>0</v>
      </c>
      <c r="F118" s="20">
        <f t="shared" si="89"/>
        <v>55</v>
      </c>
      <c r="G118" s="21">
        <f t="shared" si="82"/>
        <v>87.65</v>
      </c>
      <c r="H118" s="22">
        <f t="shared" si="83"/>
        <v>91.805</v>
      </c>
      <c r="I118" s="23">
        <f t="shared" si="84"/>
        <v>96.15865</v>
      </c>
      <c r="J118" s="24">
        <f t="shared" si="85"/>
        <v>100.7205185</v>
      </c>
      <c r="K118" s="25">
        <f t="shared" si="86"/>
        <v>109.257131</v>
      </c>
      <c r="L118" s="26">
        <f t="shared" si="10"/>
        <v>32.65</v>
      </c>
      <c r="M118" s="26">
        <f t="shared" si="11"/>
        <v>36.805</v>
      </c>
      <c r="N118" s="26">
        <f t="shared" si="12"/>
        <v>41.15865</v>
      </c>
      <c r="O118" s="26">
        <f t="shared" si="13"/>
        <v>45.7205185</v>
      </c>
      <c r="P118" s="27">
        <f t="shared" si="14"/>
        <v>54.25713099</v>
      </c>
      <c r="Q118" s="28"/>
      <c r="R118" s="6"/>
    </row>
    <row r="119" ht="14.25" customHeight="1">
      <c r="A119" s="17">
        <v>580.5035650623885</v>
      </c>
      <c r="B119" s="18">
        <f t="shared" ref="B119:B122" si="90">A119/100</f>
        <v>5.805035651</v>
      </c>
      <c r="C119" s="17"/>
      <c r="D119" s="17">
        <v>1.0</v>
      </c>
      <c r="E119" s="19">
        <f t="shared" si="3"/>
        <v>11</v>
      </c>
      <c r="F119" s="20">
        <f t="shared" si="89"/>
        <v>66</v>
      </c>
      <c r="G119" s="21">
        <f t="shared" si="82"/>
        <v>91.31291221</v>
      </c>
      <c r="H119" s="22">
        <f t="shared" si="83"/>
        <v>95.6144287</v>
      </c>
      <c r="I119" s="23">
        <f t="shared" si="84"/>
        <v>100.1204558</v>
      </c>
      <c r="J119" s="24">
        <f t="shared" si="85"/>
        <v>104.8407966</v>
      </c>
      <c r="K119" s="25">
        <f t="shared" si="86"/>
        <v>113.5422202</v>
      </c>
      <c r="L119" s="26">
        <f t="shared" si="10"/>
        <v>25.31291221</v>
      </c>
      <c r="M119" s="26">
        <f t="shared" si="11"/>
        <v>29.6144287</v>
      </c>
      <c r="N119" s="26">
        <f t="shared" si="12"/>
        <v>34.12045585</v>
      </c>
      <c r="O119" s="26">
        <f t="shared" si="13"/>
        <v>38.84079658</v>
      </c>
      <c r="P119" s="27">
        <f t="shared" si="14"/>
        <v>47.54222019</v>
      </c>
      <c r="Q119" s="28"/>
      <c r="R119" s="6"/>
    </row>
    <row r="120" ht="14.25" customHeight="1">
      <c r="A120" s="17">
        <v>358.59269162210336</v>
      </c>
      <c r="B120" s="18">
        <f t="shared" si="90"/>
        <v>3.585926916</v>
      </c>
      <c r="C120" s="17"/>
      <c r="D120" s="17">
        <f>ROUNDUP(C120/130,0)</f>
        <v>0</v>
      </c>
      <c r="E120" s="19">
        <f t="shared" si="3"/>
        <v>0</v>
      </c>
      <c r="F120" s="20">
        <f t="shared" si="89"/>
        <v>55</v>
      </c>
      <c r="G120" s="21">
        <f t="shared" si="82"/>
        <v>81.21596747</v>
      </c>
      <c r="H120" s="22">
        <f t="shared" si="83"/>
        <v>85.11360617</v>
      </c>
      <c r="I120" s="23">
        <f t="shared" si="84"/>
        <v>89.19960041</v>
      </c>
      <c r="J120" s="24">
        <f t="shared" si="85"/>
        <v>93.48310693</v>
      </c>
      <c r="K120" s="25">
        <f t="shared" si="86"/>
        <v>101.730223</v>
      </c>
      <c r="L120" s="26">
        <f t="shared" si="10"/>
        <v>26.21596747</v>
      </c>
      <c r="M120" s="26">
        <f t="shared" si="11"/>
        <v>30.11360617</v>
      </c>
      <c r="N120" s="26">
        <f t="shared" si="12"/>
        <v>34.19960041</v>
      </c>
      <c r="O120" s="26">
        <f t="shared" si="13"/>
        <v>38.48310693</v>
      </c>
      <c r="P120" s="27">
        <f t="shared" si="14"/>
        <v>46.73022296</v>
      </c>
      <c r="Q120" s="28"/>
      <c r="R120" s="6"/>
    </row>
    <row r="121" ht="14.25" customHeight="1">
      <c r="A121" s="17">
        <v>0.0</v>
      </c>
      <c r="B121" s="18">
        <f t="shared" si="90"/>
        <v>0</v>
      </c>
      <c r="C121" s="17"/>
      <c r="D121" s="17"/>
      <c r="E121" s="19">
        <f t="shared" si="3"/>
        <v>0</v>
      </c>
      <c r="F121" s="20">
        <f t="shared" si="89"/>
        <v>55</v>
      </c>
      <c r="G121" s="21">
        <f t="shared" si="82"/>
        <v>64.9</v>
      </c>
      <c r="H121" s="22">
        <f t="shared" si="83"/>
        <v>68.145</v>
      </c>
      <c r="I121" s="23">
        <f t="shared" si="84"/>
        <v>71.55225</v>
      </c>
      <c r="J121" s="24">
        <f t="shared" si="85"/>
        <v>75.1298625</v>
      </c>
      <c r="K121" s="25">
        <f t="shared" si="86"/>
        <v>82.64284875</v>
      </c>
      <c r="L121" s="26">
        <f t="shared" si="10"/>
        <v>9.9</v>
      </c>
      <c r="M121" s="26">
        <f t="shared" si="11"/>
        <v>13.145</v>
      </c>
      <c r="N121" s="26">
        <f t="shared" si="12"/>
        <v>16.55225</v>
      </c>
      <c r="O121" s="26">
        <f t="shared" si="13"/>
        <v>20.1298625</v>
      </c>
      <c r="P121" s="27">
        <f t="shared" si="14"/>
        <v>27.64284875</v>
      </c>
      <c r="Q121" s="28"/>
      <c r="R121" s="6"/>
    </row>
    <row r="122" ht="14.25" customHeight="1">
      <c r="A122" s="17">
        <v>372.56016042780743</v>
      </c>
      <c r="B122" s="18">
        <f t="shared" si="90"/>
        <v>3.725601604</v>
      </c>
      <c r="C122" s="17"/>
      <c r="D122" s="17">
        <f>ROUNDUP(C122/130,0)</f>
        <v>0</v>
      </c>
      <c r="E122" s="19">
        <f t="shared" si="3"/>
        <v>0</v>
      </c>
      <c r="F122" s="20">
        <f t="shared" si="89"/>
        <v>55</v>
      </c>
      <c r="G122" s="21">
        <f t="shared" si="82"/>
        <v>81.8514873</v>
      </c>
      <c r="H122" s="22">
        <f t="shared" si="83"/>
        <v>85.77454679</v>
      </c>
      <c r="I122" s="23">
        <f t="shared" si="84"/>
        <v>89.88697866</v>
      </c>
      <c r="J122" s="24">
        <f t="shared" si="85"/>
        <v>94.19798031</v>
      </c>
      <c r="K122" s="25">
        <f t="shared" si="86"/>
        <v>102.4736913</v>
      </c>
      <c r="L122" s="26">
        <f t="shared" si="10"/>
        <v>26.8514873</v>
      </c>
      <c r="M122" s="26">
        <f t="shared" si="11"/>
        <v>30.77454679</v>
      </c>
      <c r="N122" s="26">
        <f t="shared" si="12"/>
        <v>34.88697866</v>
      </c>
      <c r="O122" s="26">
        <f t="shared" si="13"/>
        <v>39.19798031</v>
      </c>
      <c r="P122" s="27">
        <f t="shared" si="14"/>
        <v>47.47369127</v>
      </c>
      <c r="Q122" s="28"/>
      <c r="R122" s="6"/>
    </row>
    <row r="123" ht="14.25" customHeight="1">
      <c r="A123" s="17">
        <v>1616.6332442067735</v>
      </c>
      <c r="B123" s="18">
        <v>17.0</v>
      </c>
      <c r="C123" s="17">
        <f>A123-550</f>
        <v>1066.633244</v>
      </c>
      <c r="D123" s="17">
        <v>11.0</v>
      </c>
      <c r="E123" s="19">
        <f t="shared" si="3"/>
        <v>121</v>
      </c>
      <c r="F123" s="20">
        <f t="shared" si="89"/>
        <v>176</v>
      </c>
      <c r="G123" s="21">
        <f t="shared" si="82"/>
        <v>142.25</v>
      </c>
      <c r="H123" s="22">
        <f t="shared" si="83"/>
        <v>148.589</v>
      </c>
      <c r="I123" s="23">
        <f t="shared" si="84"/>
        <v>155.21401</v>
      </c>
      <c r="J123" s="24">
        <f t="shared" si="85"/>
        <v>162.1380929</v>
      </c>
      <c r="K123" s="25">
        <f t="shared" si="86"/>
        <v>173.1314084</v>
      </c>
      <c r="L123" s="26">
        <f t="shared" si="10"/>
        <v>-33.75</v>
      </c>
      <c r="M123" s="26">
        <f t="shared" si="11"/>
        <v>-27.411</v>
      </c>
      <c r="N123" s="26">
        <f t="shared" si="12"/>
        <v>-20.78599</v>
      </c>
      <c r="O123" s="26">
        <f t="shared" si="13"/>
        <v>-13.8619071</v>
      </c>
      <c r="P123" s="27">
        <f t="shared" si="14"/>
        <v>-2.868591634</v>
      </c>
      <c r="Q123" s="28"/>
      <c r="R123" s="6"/>
    </row>
    <row r="124" ht="14.25" customHeight="1">
      <c r="A124" s="17">
        <v>51.492869875222816</v>
      </c>
      <c r="B124" s="18">
        <f t="shared" ref="B124:B125" si="91">A124/100</f>
        <v>0.5149286988</v>
      </c>
      <c r="C124" s="17"/>
      <c r="D124" s="17"/>
      <c r="E124" s="19">
        <f t="shared" si="3"/>
        <v>0</v>
      </c>
      <c r="F124" s="20">
        <f t="shared" si="89"/>
        <v>55</v>
      </c>
      <c r="G124" s="21">
        <f t="shared" si="82"/>
        <v>67.24292558</v>
      </c>
      <c r="H124" s="22">
        <f t="shared" si="83"/>
        <v>70.5816426</v>
      </c>
      <c r="I124" s="23">
        <f t="shared" si="84"/>
        <v>74.08635831</v>
      </c>
      <c r="J124" s="24">
        <f t="shared" si="85"/>
        <v>77.76533514</v>
      </c>
      <c r="K124" s="25">
        <f t="shared" si="86"/>
        <v>85.38374029</v>
      </c>
      <c r="L124" s="26">
        <f t="shared" si="10"/>
        <v>12.24292558</v>
      </c>
      <c r="M124" s="26">
        <f t="shared" si="11"/>
        <v>15.5816426</v>
      </c>
      <c r="N124" s="26">
        <f t="shared" si="12"/>
        <v>19.08635831</v>
      </c>
      <c r="O124" s="26">
        <f t="shared" si="13"/>
        <v>22.76533514</v>
      </c>
      <c r="P124" s="27">
        <f t="shared" si="14"/>
        <v>30.38374029</v>
      </c>
      <c r="Q124" s="28"/>
      <c r="R124" s="6"/>
    </row>
    <row r="125" ht="14.25" customHeight="1">
      <c r="A125" s="17">
        <v>1366.4327094474154</v>
      </c>
      <c r="B125" s="18">
        <f t="shared" si="91"/>
        <v>13.66432709</v>
      </c>
      <c r="C125" s="17">
        <f>A125-550</f>
        <v>816.4327094</v>
      </c>
      <c r="D125" s="17">
        <v>9.0</v>
      </c>
      <c r="E125" s="19">
        <f t="shared" si="3"/>
        <v>99</v>
      </c>
      <c r="F125" s="20">
        <f t="shared" si="89"/>
        <v>154</v>
      </c>
      <c r="G125" s="21">
        <f t="shared" si="82"/>
        <v>127.0726883</v>
      </c>
      <c r="H125" s="22">
        <f t="shared" si="83"/>
        <v>132.8045958</v>
      </c>
      <c r="I125" s="23">
        <f t="shared" si="84"/>
        <v>138.7982296</v>
      </c>
      <c r="J125" s="24">
        <f t="shared" si="85"/>
        <v>145.0656813</v>
      </c>
      <c r="K125" s="25">
        <f t="shared" si="86"/>
        <v>155.3761003</v>
      </c>
      <c r="L125" s="26">
        <f t="shared" si="10"/>
        <v>-26.92731172</v>
      </c>
      <c r="M125" s="26">
        <f t="shared" si="11"/>
        <v>-21.19540419</v>
      </c>
      <c r="N125" s="26">
        <f t="shared" si="12"/>
        <v>-15.20177036</v>
      </c>
      <c r="O125" s="26">
        <f t="shared" si="13"/>
        <v>-8.934318671</v>
      </c>
      <c r="P125" s="27">
        <f t="shared" si="14"/>
        <v>1.376100332</v>
      </c>
      <c r="Q125" s="28"/>
      <c r="R125" s="6"/>
    </row>
    <row r="126" ht="14.25" customHeight="1">
      <c r="A126" s="17">
        <v>114.95098039215685</v>
      </c>
      <c r="B126" s="18">
        <v>2.0</v>
      </c>
      <c r="C126" s="17"/>
      <c r="D126" s="17"/>
      <c r="E126" s="19">
        <f t="shared" si="3"/>
        <v>0</v>
      </c>
      <c r="F126" s="20">
        <f t="shared" si="89"/>
        <v>55</v>
      </c>
      <c r="G126" s="21">
        <f t="shared" si="82"/>
        <v>74</v>
      </c>
      <c r="H126" s="22">
        <f t="shared" si="83"/>
        <v>77.609</v>
      </c>
      <c r="I126" s="23">
        <f t="shared" si="84"/>
        <v>81.39481</v>
      </c>
      <c r="J126" s="24">
        <f t="shared" si="85"/>
        <v>85.3661249</v>
      </c>
      <c r="K126" s="25">
        <f t="shared" si="86"/>
        <v>93.28856165</v>
      </c>
      <c r="L126" s="26">
        <f t="shared" si="10"/>
        <v>19</v>
      </c>
      <c r="M126" s="26">
        <f t="shared" si="11"/>
        <v>22.609</v>
      </c>
      <c r="N126" s="26">
        <f t="shared" si="12"/>
        <v>26.39481</v>
      </c>
      <c r="O126" s="26">
        <f t="shared" si="13"/>
        <v>30.3661249</v>
      </c>
      <c r="P126" s="27">
        <f t="shared" si="14"/>
        <v>38.28856165</v>
      </c>
      <c r="Q126" s="28"/>
      <c r="R126" s="6"/>
    </row>
    <row r="127" ht="14.25" customHeight="1">
      <c r="A127" s="17">
        <v>276.6934046345811</v>
      </c>
      <c r="B127" s="18">
        <f>A127/100</f>
        <v>2.766934046</v>
      </c>
      <c r="C127" s="17"/>
      <c r="D127" s="17"/>
      <c r="E127" s="19">
        <f t="shared" si="3"/>
        <v>0</v>
      </c>
      <c r="F127" s="20">
        <f t="shared" si="89"/>
        <v>55</v>
      </c>
      <c r="G127" s="21">
        <f t="shared" si="82"/>
        <v>77.48954991</v>
      </c>
      <c r="H127" s="22">
        <f t="shared" si="83"/>
        <v>81.23813191</v>
      </c>
      <c r="I127" s="23">
        <f t="shared" si="84"/>
        <v>85.16910718</v>
      </c>
      <c r="J127" s="24">
        <f t="shared" si="85"/>
        <v>89.29139397</v>
      </c>
      <c r="K127" s="25">
        <f t="shared" si="86"/>
        <v>97.37084148</v>
      </c>
      <c r="L127" s="26">
        <f t="shared" si="10"/>
        <v>22.48954991</v>
      </c>
      <c r="M127" s="26">
        <f t="shared" si="11"/>
        <v>26.23813191</v>
      </c>
      <c r="N127" s="26">
        <f t="shared" si="12"/>
        <v>30.16910718</v>
      </c>
      <c r="O127" s="26">
        <f t="shared" si="13"/>
        <v>34.29139397</v>
      </c>
      <c r="P127" s="27">
        <f t="shared" si="14"/>
        <v>42.37084148</v>
      </c>
      <c r="Q127" s="28"/>
      <c r="R127" s="6"/>
    </row>
    <row r="128" ht="14.25" customHeight="1">
      <c r="A128" s="17">
        <v>524.8774509803922</v>
      </c>
      <c r="B128" s="18">
        <v>6.0</v>
      </c>
      <c r="C128" s="17"/>
      <c r="D128" s="17">
        <f>ROUNDUP(C128/130,0)</f>
        <v>0</v>
      </c>
      <c r="E128" s="19">
        <f t="shared" si="3"/>
        <v>0</v>
      </c>
      <c r="F128" s="20">
        <f t="shared" si="89"/>
        <v>55</v>
      </c>
      <c r="G128" s="21">
        <f t="shared" si="82"/>
        <v>92.2</v>
      </c>
      <c r="H128" s="22">
        <f t="shared" si="83"/>
        <v>96.537</v>
      </c>
      <c r="I128" s="23">
        <f t="shared" si="84"/>
        <v>101.07993</v>
      </c>
      <c r="J128" s="24">
        <f t="shared" si="85"/>
        <v>105.8386497</v>
      </c>
      <c r="K128" s="25">
        <f t="shared" si="86"/>
        <v>114.5799874</v>
      </c>
      <c r="L128" s="26">
        <f t="shared" si="10"/>
        <v>37.2</v>
      </c>
      <c r="M128" s="26">
        <f t="shared" si="11"/>
        <v>41.537</v>
      </c>
      <c r="N128" s="26">
        <f t="shared" si="12"/>
        <v>46.07993</v>
      </c>
      <c r="O128" s="26">
        <f t="shared" si="13"/>
        <v>50.8386497</v>
      </c>
      <c r="P128" s="27">
        <f t="shared" si="14"/>
        <v>59.57998744</v>
      </c>
      <c r="Q128" s="28"/>
      <c r="R128" s="6"/>
    </row>
    <row r="129" ht="14.25" customHeight="1">
      <c r="A129" s="17">
        <v>69.30704099821746</v>
      </c>
      <c r="B129" s="18">
        <f t="shared" ref="B129:B130" si="92">A129/100</f>
        <v>0.69307041</v>
      </c>
      <c r="C129" s="17"/>
      <c r="D129" s="17"/>
      <c r="E129" s="19">
        <f t="shared" si="3"/>
        <v>0</v>
      </c>
      <c r="F129" s="20">
        <f t="shared" si="89"/>
        <v>55</v>
      </c>
      <c r="G129" s="21">
        <f t="shared" si="82"/>
        <v>68.05347037</v>
      </c>
      <c r="H129" s="22">
        <f t="shared" si="83"/>
        <v>71.42460918</v>
      </c>
      <c r="I129" s="23">
        <f t="shared" si="84"/>
        <v>74.96304355</v>
      </c>
      <c r="J129" s="24">
        <f t="shared" si="85"/>
        <v>78.67708779</v>
      </c>
      <c r="K129" s="25">
        <f t="shared" si="86"/>
        <v>86.33196305</v>
      </c>
      <c r="L129" s="26">
        <f t="shared" si="10"/>
        <v>13.05347037</v>
      </c>
      <c r="M129" s="26">
        <f t="shared" si="11"/>
        <v>16.42460918</v>
      </c>
      <c r="N129" s="26">
        <f t="shared" si="12"/>
        <v>19.96304355</v>
      </c>
      <c r="O129" s="26">
        <f t="shared" si="13"/>
        <v>23.67708779</v>
      </c>
      <c r="P129" s="27">
        <f t="shared" si="14"/>
        <v>31.33196305</v>
      </c>
      <c r="Q129" s="28"/>
      <c r="R129" s="6"/>
    </row>
    <row r="130" ht="14.25" customHeight="1">
      <c r="A130" s="17">
        <v>1184.4919786096254</v>
      </c>
      <c r="B130" s="18">
        <f t="shared" si="92"/>
        <v>11.84491979</v>
      </c>
      <c r="C130" s="17">
        <f>A130-550</f>
        <v>634.4919786</v>
      </c>
      <c r="D130" s="17">
        <v>7.0</v>
      </c>
      <c r="E130" s="19">
        <f t="shared" si="3"/>
        <v>77</v>
      </c>
      <c r="F130" s="20">
        <f t="shared" si="89"/>
        <v>132</v>
      </c>
      <c r="G130" s="21">
        <f t="shared" si="82"/>
        <v>118.794385</v>
      </c>
      <c r="H130" s="22">
        <f t="shared" si="83"/>
        <v>124.1951604</v>
      </c>
      <c r="I130" s="23">
        <f t="shared" si="84"/>
        <v>129.8444168</v>
      </c>
      <c r="J130" s="24">
        <f t="shared" si="85"/>
        <v>135.753716</v>
      </c>
      <c r="K130" s="25">
        <f t="shared" si="86"/>
        <v>145.6916564</v>
      </c>
      <c r="L130" s="26">
        <f t="shared" si="10"/>
        <v>-13.20561497</v>
      </c>
      <c r="M130" s="26">
        <f t="shared" si="11"/>
        <v>-7.804839572</v>
      </c>
      <c r="N130" s="26">
        <f t="shared" si="12"/>
        <v>-2.155583155</v>
      </c>
      <c r="O130" s="26">
        <f t="shared" si="13"/>
        <v>3.753716019</v>
      </c>
      <c r="P130" s="27">
        <f t="shared" si="14"/>
        <v>13.69165641</v>
      </c>
      <c r="Q130" s="28"/>
      <c r="R130" s="6"/>
    </row>
    <row r="131" ht="14.25" customHeight="1">
      <c r="A131" s="17">
        <v>431.0383244206773</v>
      </c>
      <c r="B131" s="18">
        <v>5.0</v>
      </c>
      <c r="C131" s="17"/>
      <c r="D131" s="17">
        <f>ROUNDUP(C131/130,0)</f>
        <v>0</v>
      </c>
      <c r="E131" s="19">
        <f t="shared" si="3"/>
        <v>0</v>
      </c>
      <c r="F131" s="20">
        <f t="shared" si="89"/>
        <v>55</v>
      </c>
      <c r="G131" s="21">
        <f t="shared" si="82"/>
        <v>87.65</v>
      </c>
      <c r="H131" s="22">
        <f t="shared" si="83"/>
        <v>91.805</v>
      </c>
      <c r="I131" s="23">
        <f t="shared" si="84"/>
        <v>96.15865</v>
      </c>
      <c r="J131" s="24">
        <f t="shared" si="85"/>
        <v>100.7205185</v>
      </c>
      <c r="K131" s="25">
        <f t="shared" si="86"/>
        <v>109.257131</v>
      </c>
      <c r="L131" s="26">
        <f t="shared" si="10"/>
        <v>32.65</v>
      </c>
      <c r="M131" s="26">
        <f t="shared" si="11"/>
        <v>36.805</v>
      </c>
      <c r="N131" s="26">
        <f t="shared" si="12"/>
        <v>41.15865</v>
      </c>
      <c r="O131" s="26">
        <f t="shared" si="13"/>
        <v>45.7205185</v>
      </c>
      <c r="P131" s="27">
        <f t="shared" si="14"/>
        <v>54.25713099</v>
      </c>
      <c r="Q131" s="28"/>
      <c r="R131" s="6"/>
    </row>
    <row r="132" ht="14.25" customHeight="1">
      <c r="A132" s="17">
        <v>307.620320855615</v>
      </c>
      <c r="B132" s="18">
        <v>4.0</v>
      </c>
      <c r="C132" s="17"/>
      <c r="D132" s="17"/>
      <c r="E132" s="19">
        <f t="shared" si="3"/>
        <v>0</v>
      </c>
      <c r="F132" s="20">
        <f t="shared" si="89"/>
        <v>55</v>
      </c>
      <c r="G132" s="21">
        <f t="shared" si="82"/>
        <v>83.1</v>
      </c>
      <c r="H132" s="22">
        <f t="shared" si="83"/>
        <v>87.073</v>
      </c>
      <c r="I132" s="23">
        <f t="shared" si="84"/>
        <v>91.23737</v>
      </c>
      <c r="J132" s="24">
        <f t="shared" si="85"/>
        <v>95.6023873</v>
      </c>
      <c r="K132" s="25">
        <f t="shared" si="86"/>
        <v>103.9342745</v>
      </c>
      <c r="L132" s="26">
        <f t="shared" si="10"/>
        <v>28.1</v>
      </c>
      <c r="M132" s="26">
        <f t="shared" si="11"/>
        <v>32.073</v>
      </c>
      <c r="N132" s="26">
        <f t="shared" si="12"/>
        <v>36.23737</v>
      </c>
      <c r="O132" s="26">
        <f t="shared" si="13"/>
        <v>40.6023873</v>
      </c>
      <c r="P132" s="27">
        <f t="shared" si="14"/>
        <v>48.93427454</v>
      </c>
      <c r="Q132" s="28"/>
      <c r="R132" s="6"/>
    </row>
    <row r="133" ht="14.25" customHeight="1">
      <c r="A133" s="17">
        <v>0.0</v>
      </c>
      <c r="B133" s="18">
        <f t="shared" ref="B133:B138" si="93">A133/100</f>
        <v>0</v>
      </c>
      <c r="C133" s="17"/>
      <c r="D133" s="17"/>
      <c r="E133" s="19">
        <f t="shared" si="3"/>
        <v>0</v>
      </c>
      <c r="F133" s="20">
        <f t="shared" si="89"/>
        <v>55</v>
      </c>
      <c r="G133" s="21">
        <f t="shared" si="82"/>
        <v>64.9</v>
      </c>
      <c r="H133" s="22">
        <f t="shared" si="83"/>
        <v>68.145</v>
      </c>
      <c r="I133" s="23">
        <f t="shared" si="84"/>
        <v>71.55225</v>
      </c>
      <c r="J133" s="24">
        <f t="shared" si="85"/>
        <v>75.1298625</v>
      </c>
      <c r="K133" s="25">
        <f t="shared" si="86"/>
        <v>82.64284875</v>
      </c>
      <c r="L133" s="26">
        <f t="shared" si="10"/>
        <v>9.9</v>
      </c>
      <c r="M133" s="26">
        <f t="shared" si="11"/>
        <v>13.145</v>
      </c>
      <c r="N133" s="26">
        <f t="shared" si="12"/>
        <v>16.55225</v>
      </c>
      <c r="O133" s="26">
        <f t="shared" si="13"/>
        <v>20.1298625</v>
      </c>
      <c r="P133" s="27">
        <f t="shared" si="14"/>
        <v>27.64284875</v>
      </c>
      <c r="Q133" s="28"/>
      <c r="R133" s="6"/>
    </row>
    <row r="134" ht="14.25" customHeight="1">
      <c r="A134" s="17">
        <v>0.0</v>
      </c>
      <c r="B134" s="18">
        <f t="shared" si="93"/>
        <v>0</v>
      </c>
      <c r="C134" s="17"/>
      <c r="D134" s="17"/>
      <c r="E134" s="19">
        <f t="shared" si="3"/>
        <v>0</v>
      </c>
      <c r="F134" s="20">
        <f t="shared" si="89"/>
        <v>55</v>
      </c>
      <c r="G134" s="21">
        <f t="shared" si="82"/>
        <v>64.9</v>
      </c>
      <c r="H134" s="22">
        <f t="shared" si="83"/>
        <v>68.145</v>
      </c>
      <c r="I134" s="23">
        <f t="shared" si="84"/>
        <v>71.55225</v>
      </c>
      <c r="J134" s="24">
        <f t="shared" si="85"/>
        <v>75.1298625</v>
      </c>
      <c r="K134" s="25">
        <f t="shared" si="86"/>
        <v>82.64284875</v>
      </c>
      <c r="L134" s="26">
        <f t="shared" si="10"/>
        <v>9.9</v>
      </c>
      <c r="M134" s="26">
        <f t="shared" si="11"/>
        <v>13.145</v>
      </c>
      <c r="N134" s="26">
        <f t="shared" si="12"/>
        <v>16.55225</v>
      </c>
      <c r="O134" s="26">
        <f t="shared" si="13"/>
        <v>20.1298625</v>
      </c>
      <c r="P134" s="27">
        <f t="shared" si="14"/>
        <v>27.64284875</v>
      </c>
      <c r="Q134" s="28"/>
      <c r="R134" s="6"/>
    </row>
    <row r="135" ht="14.25" customHeight="1">
      <c r="A135" s="17">
        <v>0.0</v>
      </c>
      <c r="B135" s="18">
        <f t="shared" si="93"/>
        <v>0</v>
      </c>
      <c r="C135" s="17"/>
      <c r="D135" s="17"/>
      <c r="E135" s="19">
        <f t="shared" si="3"/>
        <v>0</v>
      </c>
      <c r="F135" s="20">
        <f t="shared" si="89"/>
        <v>55</v>
      </c>
      <c r="G135" s="21">
        <f t="shared" si="82"/>
        <v>64.9</v>
      </c>
      <c r="H135" s="22">
        <f t="shared" si="83"/>
        <v>68.145</v>
      </c>
      <c r="I135" s="23">
        <f t="shared" si="84"/>
        <v>71.55225</v>
      </c>
      <c r="J135" s="24">
        <f t="shared" si="85"/>
        <v>75.1298625</v>
      </c>
      <c r="K135" s="25">
        <f t="shared" si="86"/>
        <v>82.64284875</v>
      </c>
      <c r="L135" s="26">
        <f t="shared" si="10"/>
        <v>9.9</v>
      </c>
      <c r="M135" s="26">
        <f t="shared" si="11"/>
        <v>13.145</v>
      </c>
      <c r="N135" s="26">
        <f t="shared" si="12"/>
        <v>16.55225</v>
      </c>
      <c r="O135" s="26">
        <f t="shared" si="13"/>
        <v>20.1298625</v>
      </c>
      <c r="P135" s="27">
        <f t="shared" si="14"/>
        <v>27.64284875</v>
      </c>
      <c r="Q135" s="28"/>
      <c r="R135" s="6"/>
    </row>
    <row r="136" ht="14.25" customHeight="1">
      <c r="A136" s="17">
        <v>0.0</v>
      </c>
      <c r="B136" s="18">
        <f t="shared" si="93"/>
        <v>0</v>
      </c>
      <c r="C136" s="17"/>
      <c r="D136" s="17"/>
      <c r="E136" s="19">
        <f t="shared" si="3"/>
        <v>0</v>
      </c>
      <c r="F136" s="20">
        <f t="shared" si="89"/>
        <v>55</v>
      </c>
      <c r="G136" s="21">
        <f t="shared" si="82"/>
        <v>64.9</v>
      </c>
      <c r="H136" s="22">
        <f t="shared" si="83"/>
        <v>68.145</v>
      </c>
      <c r="I136" s="23">
        <f t="shared" si="84"/>
        <v>71.55225</v>
      </c>
      <c r="J136" s="24">
        <f t="shared" si="85"/>
        <v>75.1298625</v>
      </c>
      <c r="K136" s="25">
        <f t="shared" si="86"/>
        <v>82.64284875</v>
      </c>
      <c r="L136" s="26">
        <f t="shared" si="10"/>
        <v>9.9</v>
      </c>
      <c r="M136" s="26">
        <f t="shared" si="11"/>
        <v>13.145</v>
      </c>
      <c r="N136" s="26">
        <f t="shared" si="12"/>
        <v>16.55225</v>
      </c>
      <c r="O136" s="26">
        <f t="shared" si="13"/>
        <v>20.1298625</v>
      </c>
      <c r="P136" s="27">
        <f t="shared" si="14"/>
        <v>27.64284875</v>
      </c>
      <c r="Q136" s="28"/>
      <c r="R136" s="6"/>
    </row>
    <row r="137" ht="14.25" customHeight="1">
      <c r="A137" s="17">
        <v>0.0</v>
      </c>
      <c r="B137" s="18">
        <f t="shared" si="93"/>
        <v>0</v>
      </c>
      <c r="C137" s="17"/>
      <c r="D137" s="17"/>
      <c r="E137" s="19">
        <f t="shared" si="3"/>
        <v>0</v>
      </c>
      <c r="F137" s="20">
        <f t="shared" si="89"/>
        <v>55</v>
      </c>
      <c r="G137" s="21">
        <f t="shared" si="82"/>
        <v>64.9</v>
      </c>
      <c r="H137" s="22">
        <f t="shared" si="83"/>
        <v>68.145</v>
      </c>
      <c r="I137" s="23">
        <f t="shared" si="84"/>
        <v>71.55225</v>
      </c>
      <c r="J137" s="24">
        <f t="shared" si="85"/>
        <v>75.1298625</v>
      </c>
      <c r="K137" s="25">
        <f t="shared" si="86"/>
        <v>82.64284875</v>
      </c>
      <c r="L137" s="26">
        <f t="shared" si="10"/>
        <v>9.9</v>
      </c>
      <c r="M137" s="26">
        <f t="shared" si="11"/>
        <v>13.145</v>
      </c>
      <c r="N137" s="26">
        <f t="shared" si="12"/>
        <v>16.55225</v>
      </c>
      <c r="O137" s="26">
        <f t="shared" si="13"/>
        <v>20.1298625</v>
      </c>
      <c r="P137" s="27">
        <f t="shared" si="14"/>
        <v>27.64284875</v>
      </c>
      <c r="Q137" s="28"/>
      <c r="R137" s="6"/>
    </row>
    <row r="138" ht="14.25" customHeight="1">
      <c r="A138" s="17">
        <v>0.0</v>
      </c>
      <c r="B138" s="18">
        <f t="shared" si="93"/>
        <v>0</v>
      </c>
      <c r="C138" s="17"/>
      <c r="D138" s="17"/>
      <c r="E138" s="19">
        <f t="shared" si="3"/>
        <v>0</v>
      </c>
      <c r="F138" s="20">
        <f t="shared" si="89"/>
        <v>55</v>
      </c>
      <c r="G138" s="21">
        <f t="shared" si="82"/>
        <v>64.9</v>
      </c>
      <c r="H138" s="22">
        <f t="shared" si="83"/>
        <v>68.145</v>
      </c>
      <c r="I138" s="23">
        <f t="shared" si="84"/>
        <v>71.55225</v>
      </c>
      <c r="J138" s="24">
        <f t="shared" si="85"/>
        <v>75.1298625</v>
      </c>
      <c r="K138" s="25">
        <f t="shared" si="86"/>
        <v>82.64284875</v>
      </c>
      <c r="L138" s="26">
        <f t="shared" si="10"/>
        <v>9.9</v>
      </c>
      <c r="M138" s="26">
        <f t="shared" si="11"/>
        <v>13.145</v>
      </c>
      <c r="N138" s="26">
        <f t="shared" si="12"/>
        <v>16.55225</v>
      </c>
      <c r="O138" s="26">
        <f t="shared" si="13"/>
        <v>20.1298625</v>
      </c>
      <c r="P138" s="27">
        <f t="shared" si="14"/>
        <v>27.64284875</v>
      </c>
      <c r="Q138" s="28"/>
      <c r="R138" s="6"/>
    </row>
    <row r="139" ht="14.25" customHeight="1">
      <c r="B139" s="57"/>
      <c r="C139" s="57"/>
      <c r="D139" s="57"/>
      <c r="E139" s="31"/>
      <c r="F139" s="58">
        <f t="shared" ref="F139:P139" si="94">SUM(F3:F138)</f>
        <v>12572.08</v>
      </c>
      <c r="G139" s="58">
        <f t="shared" si="94"/>
        <v>14136.032</v>
      </c>
      <c r="H139" s="58">
        <f t="shared" si="94"/>
        <v>14802.31702</v>
      </c>
      <c r="I139" s="58">
        <f t="shared" si="94"/>
        <v>15500.29564</v>
      </c>
      <c r="J139" s="58">
        <f t="shared" si="94"/>
        <v>16231.48769</v>
      </c>
      <c r="K139" s="58">
        <f t="shared" si="94"/>
        <v>17498.53978</v>
      </c>
      <c r="L139" s="59">
        <f t="shared" si="94"/>
        <v>1563.952</v>
      </c>
      <c r="M139" s="58">
        <f t="shared" si="94"/>
        <v>2230.237024</v>
      </c>
      <c r="N139" s="58">
        <f t="shared" si="94"/>
        <v>2928.215636</v>
      </c>
      <c r="O139" s="58">
        <f t="shared" si="94"/>
        <v>3659.40769</v>
      </c>
      <c r="P139" s="58">
        <f t="shared" si="94"/>
        <v>4926.459783</v>
      </c>
      <c r="Q139" s="28"/>
      <c r="R139" s="6"/>
    </row>
    <row r="140" ht="14.25" customHeight="1">
      <c r="B140" s="57"/>
      <c r="C140" s="57"/>
      <c r="D140" s="57"/>
      <c r="E140" s="31"/>
      <c r="F140" s="58">
        <f t="shared" ref="F140:P140" si="95">F139*12</f>
        <v>150864.96</v>
      </c>
      <c r="G140" s="58">
        <f t="shared" si="95"/>
        <v>169632.384</v>
      </c>
      <c r="H140" s="58">
        <f t="shared" si="95"/>
        <v>177627.8043</v>
      </c>
      <c r="I140" s="58">
        <f t="shared" si="95"/>
        <v>186003.5476</v>
      </c>
      <c r="J140" s="58">
        <f t="shared" si="95"/>
        <v>194777.8523</v>
      </c>
      <c r="K140" s="58">
        <f t="shared" si="95"/>
        <v>209982.4774</v>
      </c>
      <c r="L140" s="60">
        <f t="shared" si="95"/>
        <v>18767.424</v>
      </c>
      <c r="M140" s="58">
        <f t="shared" si="95"/>
        <v>26762.84429</v>
      </c>
      <c r="N140" s="58">
        <f t="shared" si="95"/>
        <v>35138.58764</v>
      </c>
      <c r="O140" s="58">
        <f t="shared" si="95"/>
        <v>43912.89228</v>
      </c>
      <c r="P140" s="58">
        <f t="shared" si="95"/>
        <v>59117.5174</v>
      </c>
      <c r="Q140" s="31"/>
      <c r="R140" s="41"/>
    </row>
    <row r="141" ht="14.25" customHeight="1">
      <c r="E141" s="31"/>
      <c r="F141" s="61" t="s">
        <v>6</v>
      </c>
      <c r="G141" s="61" t="s">
        <v>51</v>
      </c>
      <c r="H141" s="61" t="s">
        <v>19</v>
      </c>
      <c r="I141" s="61" t="s">
        <v>21</v>
      </c>
      <c r="J141" s="61" t="s">
        <v>22</v>
      </c>
      <c r="K141" s="61" t="s">
        <v>23</v>
      </c>
      <c r="L141" s="62" t="s">
        <v>51</v>
      </c>
      <c r="M141" s="61" t="s">
        <v>19</v>
      </c>
      <c r="N141" s="61" t="s">
        <v>21</v>
      </c>
      <c r="O141" s="61" t="s">
        <v>22</v>
      </c>
      <c r="P141" s="61" t="s">
        <v>23</v>
      </c>
      <c r="Q141" s="31"/>
      <c r="R141" s="41"/>
    </row>
    <row r="142" ht="14.25" customHeight="1">
      <c r="E142" s="31"/>
      <c r="F142" s="63"/>
      <c r="G142" s="64"/>
      <c r="H142" s="64"/>
      <c r="I142" s="64"/>
      <c r="J142" s="64"/>
      <c r="K142" s="64"/>
      <c r="L142" s="65" t="s">
        <v>52</v>
      </c>
      <c r="M142" s="66"/>
      <c r="N142" s="66"/>
      <c r="O142" s="66"/>
      <c r="P142" s="66"/>
      <c r="Q142" s="55"/>
      <c r="R142" s="41"/>
    </row>
    <row r="143" ht="14.25" customHeight="1">
      <c r="E143" s="31"/>
      <c r="F143" s="63"/>
      <c r="G143" s="64"/>
      <c r="H143" s="64"/>
      <c r="I143" s="64"/>
      <c r="J143" s="64"/>
      <c r="K143" s="64"/>
      <c r="L143" s="64"/>
      <c r="M143" s="64"/>
      <c r="N143" s="64"/>
      <c r="O143" s="64"/>
      <c r="P143" s="63"/>
      <c r="R143" s="6"/>
    </row>
    <row r="144" ht="14.25" customHeight="1">
      <c r="E144" s="31"/>
      <c r="F144" s="31"/>
      <c r="G144" s="58"/>
      <c r="H144" s="58"/>
      <c r="I144" s="58"/>
      <c r="J144" s="58"/>
      <c r="K144" s="58"/>
      <c r="L144" s="58"/>
      <c r="M144" s="58"/>
      <c r="N144" s="58"/>
      <c r="O144" s="58"/>
      <c r="P144" s="31"/>
      <c r="R144" s="6"/>
    </row>
    <row r="145" ht="14.25" customHeight="1">
      <c r="E145" s="31"/>
      <c r="F145" s="31"/>
      <c r="G145" s="58"/>
      <c r="H145" s="58"/>
      <c r="I145" s="58"/>
      <c r="J145" s="58"/>
      <c r="K145" s="58"/>
      <c r="L145" s="58"/>
      <c r="M145" s="58"/>
      <c r="N145" s="58"/>
      <c r="O145" s="58"/>
      <c r="P145" s="31"/>
      <c r="R145" s="6"/>
    </row>
    <row r="146" ht="14.25" customHeight="1">
      <c r="E146" s="31"/>
      <c r="F146" s="31"/>
      <c r="G146" s="58"/>
      <c r="H146" s="58"/>
      <c r="I146" s="58"/>
      <c r="J146" s="58"/>
      <c r="K146" s="58"/>
      <c r="L146" s="58"/>
      <c r="M146" s="58"/>
      <c r="N146" s="58"/>
      <c r="O146" s="58"/>
      <c r="P146" s="31"/>
      <c r="R146" s="6"/>
    </row>
    <row r="147" ht="14.25" customHeight="1">
      <c r="E147" s="31"/>
      <c r="F147" s="31"/>
      <c r="G147" s="58"/>
      <c r="H147" s="58"/>
      <c r="I147" s="58"/>
      <c r="J147" s="58"/>
      <c r="K147" s="58"/>
      <c r="L147" s="58"/>
      <c r="M147" s="58"/>
      <c r="N147" s="58"/>
      <c r="O147" s="58"/>
      <c r="P147" s="31"/>
      <c r="R147" s="6"/>
    </row>
    <row r="148" ht="14.25" customHeight="1">
      <c r="E148" s="31"/>
      <c r="F148" s="31"/>
      <c r="G148" s="58"/>
      <c r="H148" s="58"/>
      <c r="I148" s="58"/>
      <c r="J148" s="58"/>
      <c r="K148" s="58"/>
      <c r="L148" s="58"/>
      <c r="M148" s="58"/>
      <c r="N148" s="58"/>
      <c r="O148" s="58"/>
      <c r="P148" s="31"/>
      <c r="R148" s="6"/>
    </row>
    <row r="149" ht="14.25" customHeight="1">
      <c r="E149" s="31"/>
      <c r="F149" s="31"/>
      <c r="G149" s="58"/>
      <c r="H149" s="58"/>
      <c r="I149" s="58"/>
      <c r="J149" s="58"/>
      <c r="K149" s="58"/>
      <c r="L149" s="58"/>
      <c r="M149" s="58"/>
      <c r="N149" s="58"/>
      <c r="O149" s="58"/>
      <c r="P149" s="31"/>
      <c r="R149" s="6"/>
    </row>
    <row r="150" ht="14.25" customHeight="1">
      <c r="E150" s="31"/>
      <c r="F150" s="31"/>
      <c r="G150" s="58"/>
      <c r="H150" s="58"/>
      <c r="I150" s="58"/>
      <c r="J150" s="58"/>
      <c r="K150" s="58"/>
      <c r="L150" s="58"/>
      <c r="M150" s="58"/>
      <c r="N150" s="58"/>
      <c r="O150" s="58"/>
      <c r="P150" s="31"/>
      <c r="R150" s="6"/>
    </row>
    <row r="151" ht="14.25" customHeight="1">
      <c r="E151" s="31"/>
      <c r="F151" s="31"/>
      <c r="G151" s="58"/>
      <c r="H151" s="58"/>
      <c r="I151" s="58"/>
      <c r="J151" s="58"/>
      <c r="K151" s="58"/>
      <c r="L151" s="58"/>
      <c r="M151" s="58"/>
      <c r="N151" s="58"/>
      <c r="O151" s="58"/>
      <c r="P151" s="31"/>
      <c r="R151" s="6"/>
    </row>
    <row r="152" ht="14.25" customHeight="1">
      <c r="E152" s="31"/>
      <c r="F152" s="31"/>
      <c r="G152" s="58"/>
      <c r="H152" s="58"/>
      <c r="I152" s="58"/>
      <c r="J152" s="58"/>
      <c r="K152" s="58"/>
      <c r="L152" s="58"/>
      <c r="M152" s="58"/>
      <c r="N152" s="58"/>
      <c r="O152" s="58"/>
      <c r="P152" s="31"/>
      <c r="R152" s="6"/>
    </row>
    <row r="153" ht="14.25" customHeight="1">
      <c r="E153" s="31"/>
      <c r="F153" s="31"/>
      <c r="G153" s="58"/>
      <c r="H153" s="58"/>
      <c r="I153" s="58"/>
      <c r="J153" s="58"/>
      <c r="K153" s="58"/>
      <c r="L153" s="58"/>
      <c r="M153" s="58"/>
      <c r="N153" s="58"/>
      <c r="O153" s="58"/>
      <c r="P153" s="31"/>
      <c r="R153" s="6"/>
    </row>
    <row r="154" ht="14.25" customHeight="1">
      <c r="E154" s="31"/>
      <c r="F154" s="31"/>
      <c r="G154" s="58"/>
      <c r="H154" s="58"/>
      <c r="I154" s="58"/>
      <c r="J154" s="58"/>
      <c r="K154" s="58"/>
      <c r="L154" s="58"/>
      <c r="M154" s="58"/>
      <c r="N154" s="58"/>
      <c r="O154" s="58"/>
      <c r="P154" s="31"/>
      <c r="R154" s="6"/>
    </row>
    <row r="155" ht="14.25" customHeight="1">
      <c r="E155" s="31"/>
      <c r="F155" s="31"/>
      <c r="G155" s="58"/>
      <c r="H155" s="58"/>
      <c r="I155" s="58"/>
      <c r="J155" s="58"/>
      <c r="K155" s="58"/>
      <c r="L155" s="58"/>
      <c r="M155" s="58"/>
      <c r="N155" s="58"/>
      <c r="O155" s="58"/>
      <c r="P155" s="31"/>
      <c r="R155" s="6"/>
    </row>
    <row r="156" ht="14.25" customHeight="1">
      <c r="E156" s="31"/>
      <c r="F156" s="31"/>
      <c r="G156" s="58"/>
      <c r="H156" s="58"/>
      <c r="I156" s="58"/>
      <c r="J156" s="58"/>
      <c r="K156" s="58"/>
      <c r="L156" s="58"/>
      <c r="M156" s="58"/>
      <c r="N156" s="58"/>
      <c r="O156" s="58"/>
      <c r="P156" s="31"/>
      <c r="R156" s="6"/>
    </row>
    <row r="157" ht="14.25" customHeight="1">
      <c r="E157" s="31"/>
      <c r="F157" s="31"/>
      <c r="G157" s="58"/>
      <c r="H157" s="58"/>
      <c r="I157" s="58"/>
      <c r="J157" s="58"/>
      <c r="K157" s="58"/>
      <c r="L157" s="58"/>
      <c r="M157" s="58"/>
      <c r="N157" s="58"/>
      <c r="O157" s="58"/>
      <c r="P157" s="31"/>
      <c r="R157" s="6"/>
    </row>
    <row r="158" ht="14.25" customHeight="1">
      <c r="E158" s="31"/>
      <c r="F158" s="31"/>
      <c r="G158" s="58"/>
      <c r="H158" s="58"/>
      <c r="I158" s="58"/>
      <c r="J158" s="58"/>
      <c r="K158" s="58"/>
      <c r="L158" s="58"/>
      <c r="M158" s="58"/>
      <c r="N158" s="58"/>
      <c r="O158" s="58"/>
      <c r="P158" s="31"/>
      <c r="R158" s="6"/>
    </row>
    <row r="159" ht="14.25" customHeight="1">
      <c r="E159" s="31"/>
      <c r="F159" s="31"/>
      <c r="G159" s="58"/>
      <c r="H159" s="58"/>
      <c r="I159" s="58"/>
      <c r="J159" s="58"/>
      <c r="K159" s="58"/>
      <c r="L159" s="58"/>
      <c r="M159" s="58"/>
      <c r="N159" s="58"/>
      <c r="O159" s="58"/>
      <c r="P159" s="31"/>
      <c r="R159" s="6"/>
    </row>
    <row r="160" ht="14.25" customHeight="1">
      <c r="E160" s="31"/>
      <c r="F160" s="31"/>
      <c r="G160" s="58"/>
      <c r="H160" s="58"/>
      <c r="I160" s="58"/>
      <c r="J160" s="58"/>
      <c r="K160" s="58"/>
      <c r="L160" s="58"/>
      <c r="M160" s="58"/>
      <c r="N160" s="58"/>
      <c r="O160" s="58"/>
      <c r="P160" s="31"/>
      <c r="R160" s="6"/>
    </row>
    <row r="161" ht="14.25" customHeight="1">
      <c r="E161" s="31"/>
      <c r="F161" s="31"/>
      <c r="G161" s="58"/>
      <c r="H161" s="58"/>
      <c r="I161" s="58"/>
      <c r="J161" s="58"/>
      <c r="K161" s="58"/>
      <c r="L161" s="58"/>
      <c r="M161" s="58"/>
      <c r="N161" s="58"/>
      <c r="O161" s="58"/>
      <c r="P161" s="31"/>
      <c r="R161" s="6"/>
    </row>
    <row r="162" ht="14.25" customHeight="1">
      <c r="E162" s="31"/>
      <c r="F162" s="31"/>
      <c r="G162" s="58"/>
      <c r="H162" s="58"/>
      <c r="I162" s="58"/>
      <c r="J162" s="58"/>
      <c r="K162" s="58"/>
      <c r="L162" s="58"/>
      <c r="M162" s="58"/>
      <c r="N162" s="58"/>
      <c r="O162" s="58"/>
      <c r="P162" s="31"/>
      <c r="R162" s="6"/>
    </row>
    <row r="163" ht="14.25" customHeight="1">
      <c r="E163" s="31"/>
      <c r="F163" s="31"/>
      <c r="G163" s="58"/>
      <c r="H163" s="58"/>
      <c r="I163" s="58"/>
      <c r="J163" s="58"/>
      <c r="K163" s="58"/>
      <c r="L163" s="58"/>
      <c r="M163" s="58"/>
      <c r="N163" s="58"/>
      <c r="O163" s="58"/>
      <c r="P163" s="31"/>
      <c r="R163" s="6"/>
    </row>
    <row r="164" ht="14.25" customHeight="1">
      <c r="E164" s="31"/>
      <c r="F164" s="31"/>
      <c r="G164" s="58"/>
      <c r="H164" s="58"/>
      <c r="I164" s="58"/>
      <c r="J164" s="58"/>
      <c r="K164" s="58"/>
      <c r="L164" s="58"/>
      <c r="M164" s="58"/>
      <c r="N164" s="58"/>
      <c r="O164" s="58"/>
      <c r="P164" s="31"/>
      <c r="R164" s="6"/>
    </row>
    <row r="165" ht="14.25" customHeight="1">
      <c r="E165" s="31"/>
      <c r="F165" s="31"/>
      <c r="G165" s="58"/>
      <c r="H165" s="58"/>
      <c r="I165" s="58"/>
      <c r="J165" s="58"/>
      <c r="K165" s="58"/>
      <c r="L165" s="58"/>
      <c r="M165" s="58"/>
      <c r="N165" s="58"/>
      <c r="O165" s="58"/>
      <c r="P165" s="31"/>
      <c r="R165" s="6"/>
    </row>
    <row r="166" ht="14.25" customHeight="1">
      <c r="E166" s="31"/>
      <c r="F166" s="31"/>
      <c r="G166" s="58"/>
      <c r="H166" s="58"/>
      <c r="I166" s="58"/>
      <c r="J166" s="58"/>
      <c r="K166" s="58"/>
      <c r="L166" s="58"/>
      <c r="M166" s="58"/>
      <c r="N166" s="58"/>
      <c r="O166" s="58"/>
      <c r="P166" s="31"/>
      <c r="R166" s="6"/>
    </row>
    <row r="167" ht="14.25" customHeight="1">
      <c r="E167" s="31"/>
      <c r="F167" s="31"/>
      <c r="G167" s="58"/>
      <c r="H167" s="58"/>
      <c r="I167" s="58"/>
      <c r="J167" s="58"/>
      <c r="K167" s="58"/>
      <c r="L167" s="58"/>
      <c r="M167" s="58"/>
      <c r="N167" s="58"/>
      <c r="O167" s="58"/>
      <c r="P167" s="31"/>
      <c r="R167" s="6"/>
    </row>
    <row r="168" ht="14.25" customHeight="1">
      <c r="E168" s="31"/>
      <c r="F168" s="31"/>
      <c r="G168" s="58"/>
      <c r="H168" s="58"/>
      <c r="I168" s="58"/>
      <c r="J168" s="58"/>
      <c r="K168" s="58"/>
      <c r="L168" s="58"/>
      <c r="M168" s="58"/>
      <c r="N168" s="58"/>
      <c r="O168" s="58"/>
      <c r="P168" s="31"/>
      <c r="R168" s="6"/>
    </row>
    <row r="169" ht="14.25" customHeight="1">
      <c r="E169" s="31"/>
      <c r="F169" s="31"/>
      <c r="G169" s="58"/>
      <c r="H169" s="58"/>
      <c r="I169" s="58"/>
      <c r="J169" s="58"/>
      <c r="K169" s="58"/>
      <c r="L169" s="58"/>
      <c r="M169" s="58"/>
      <c r="N169" s="58"/>
      <c r="O169" s="58"/>
      <c r="P169" s="31"/>
      <c r="R169" s="6"/>
    </row>
    <row r="170" ht="14.25" customHeight="1">
      <c r="E170" s="31"/>
      <c r="F170" s="31"/>
      <c r="G170" s="58"/>
      <c r="H170" s="58"/>
      <c r="I170" s="58"/>
      <c r="J170" s="58"/>
      <c r="K170" s="58"/>
      <c r="L170" s="58"/>
      <c r="M170" s="58"/>
      <c r="N170" s="58"/>
      <c r="O170" s="58"/>
      <c r="P170" s="31"/>
      <c r="R170" s="6"/>
    </row>
    <row r="171" ht="14.25" customHeight="1">
      <c r="E171" s="31"/>
      <c r="F171" s="31"/>
      <c r="G171" s="58"/>
      <c r="H171" s="58"/>
      <c r="I171" s="58"/>
      <c r="J171" s="58"/>
      <c r="K171" s="58"/>
      <c r="L171" s="58"/>
      <c r="M171" s="58"/>
      <c r="N171" s="58"/>
      <c r="O171" s="58"/>
      <c r="P171" s="31"/>
      <c r="R171" s="6"/>
    </row>
    <row r="172" ht="14.25" customHeight="1">
      <c r="E172" s="31"/>
      <c r="F172" s="31"/>
      <c r="G172" s="58"/>
      <c r="H172" s="58"/>
      <c r="I172" s="58"/>
      <c r="J172" s="58"/>
      <c r="K172" s="58"/>
      <c r="L172" s="58"/>
      <c r="M172" s="58"/>
      <c r="N172" s="58"/>
      <c r="O172" s="58"/>
      <c r="P172" s="31"/>
      <c r="R172" s="6"/>
    </row>
    <row r="173" ht="14.25" customHeight="1">
      <c r="E173" s="31"/>
      <c r="F173" s="31"/>
      <c r="G173" s="58"/>
      <c r="H173" s="58"/>
      <c r="I173" s="58"/>
      <c r="J173" s="58"/>
      <c r="K173" s="58"/>
      <c r="L173" s="58"/>
      <c r="M173" s="58"/>
      <c r="N173" s="58"/>
      <c r="O173" s="58"/>
      <c r="P173" s="31"/>
      <c r="R173" s="6"/>
    </row>
    <row r="174" ht="14.25" customHeight="1">
      <c r="E174" s="31"/>
      <c r="F174" s="31"/>
      <c r="G174" s="58"/>
      <c r="H174" s="58"/>
      <c r="I174" s="58"/>
      <c r="J174" s="58"/>
      <c r="K174" s="58"/>
      <c r="L174" s="58"/>
      <c r="M174" s="58"/>
      <c r="N174" s="58"/>
      <c r="O174" s="58"/>
      <c r="P174" s="31"/>
      <c r="R174" s="6"/>
    </row>
    <row r="175" ht="14.25" customHeight="1">
      <c r="E175" s="31"/>
      <c r="F175" s="31"/>
      <c r="G175" s="58"/>
      <c r="H175" s="58"/>
      <c r="I175" s="58"/>
      <c r="J175" s="58"/>
      <c r="K175" s="58"/>
      <c r="L175" s="58"/>
      <c r="M175" s="58"/>
      <c r="N175" s="58"/>
      <c r="O175" s="58"/>
      <c r="P175" s="31"/>
      <c r="R175" s="6"/>
    </row>
    <row r="176" ht="14.25" customHeight="1">
      <c r="E176" s="31"/>
      <c r="F176" s="31"/>
      <c r="G176" s="58"/>
      <c r="H176" s="58"/>
      <c r="I176" s="58"/>
      <c r="J176" s="58"/>
      <c r="K176" s="58"/>
      <c r="L176" s="58"/>
      <c r="M176" s="58"/>
      <c r="N176" s="58"/>
      <c r="O176" s="58"/>
      <c r="P176" s="31"/>
      <c r="R176" s="6"/>
    </row>
    <row r="177" ht="14.25" customHeight="1">
      <c r="E177" s="31"/>
      <c r="F177" s="31"/>
      <c r="G177" s="58"/>
      <c r="H177" s="58"/>
      <c r="I177" s="58"/>
      <c r="J177" s="58"/>
      <c r="K177" s="58"/>
      <c r="L177" s="58"/>
      <c r="M177" s="58"/>
      <c r="N177" s="58"/>
      <c r="O177" s="58"/>
      <c r="P177" s="31"/>
      <c r="R177" s="6"/>
    </row>
    <row r="178" ht="14.25" customHeight="1">
      <c r="E178" s="31"/>
      <c r="F178" s="31"/>
      <c r="G178" s="58"/>
      <c r="H178" s="58"/>
      <c r="I178" s="58"/>
      <c r="J178" s="58"/>
      <c r="K178" s="58"/>
      <c r="L178" s="58"/>
      <c r="M178" s="58"/>
      <c r="N178" s="58"/>
      <c r="O178" s="58"/>
      <c r="P178" s="31"/>
      <c r="R178" s="6"/>
    </row>
    <row r="179" ht="14.25" customHeight="1">
      <c r="E179" s="31"/>
      <c r="F179" s="31"/>
      <c r="G179" s="58"/>
      <c r="H179" s="58"/>
      <c r="I179" s="58"/>
      <c r="J179" s="58"/>
      <c r="K179" s="58"/>
      <c r="L179" s="58"/>
      <c r="M179" s="58"/>
      <c r="N179" s="58"/>
      <c r="O179" s="58"/>
      <c r="P179" s="31"/>
      <c r="R179" s="6"/>
    </row>
    <row r="180" ht="14.25" customHeight="1">
      <c r="E180" s="31"/>
      <c r="F180" s="31"/>
      <c r="G180" s="58"/>
      <c r="H180" s="58"/>
      <c r="I180" s="58"/>
      <c r="J180" s="58"/>
      <c r="K180" s="58"/>
      <c r="L180" s="58"/>
      <c r="M180" s="58"/>
      <c r="N180" s="58"/>
      <c r="O180" s="58"/>
      <c r="P180" s="31"/>
      <c r="R180" s="6"/>
    </row>
    <row r="181" ht="14.25" customHeight="1">
      <c r="E181" s="31"/>
      <c r="F181" s="31"/>
      <c r="G181" s="58"/>
      <c r="H181" s="58"/>
      <c r="I181" s="58"/>
      <c r="J181" s="58"/>
      <c r="K181" s="58"/>
      <c r="L181" s="58"/>
      <c r="M181" s="58"/>
      <c r="N181" s="58"/>
      <c r="O181" s="58"/>
      <c r="P181" s="31"/>
      <c r="R181" s="6"/>
    </row>
    <row r="182" ht="14.25" customHeight="1">
      <c r="E182" s="31"/>
      <c r="F182" s="31"/>
      <c r="G182" s="58"/>
      <c r="H182" s="58"/>
      <c r="I182" s="58"/>
      <c r="J182" s="58"/>
      <c r="K182" s="58"/>
      <c r="L182" s="58"/>
      <c r="M182" s="58"/>
      <c r="N182" s="58"/>
      <c r="O182" s="58"/>
      <c r="P182" s="31"/>
      <c r="R182" s="6"/>
    </row>
    <row r="183" ht="14.25" customHeight="1">
      <c r="E183" s="31"/>
      <c r="F183" s="31"/>
      <c r="G183" s="58"/>
      <c r="H183" s="58"/>
      <c r="I183" s="58"/>
      <c r="J183" s="58"/>
      <c r="K183" s="58"/>
      <c r="L183" s="58"/>
      <c r="M183" s="58"/>
      <c r="N183" s="58"/>
      <c r="O183" s="58"/>
      <c r="P183" s="31"/>
      <c r="R183" s="6"/>
    </row>
    <row r="184" ht="14.25" customHeight="1">
      <c r="E184" s="31"/>
      <c r="F184" s="31"/>
      <c r="G184" s="58"/>
      <c r="H184" s="58"/>
      <c r="I184" s="58"/>
      <c r="J184" s="58"/>
      <c r="K184" s="58"/>
      <c r="L184" s="58"/>
      <c r="M184" s="58"/>
      <c r="N184" s="58"/>
      <c r="O184" s="58"/>
      <c r="P184" s="31"/>
      <c r="R184" s="6"/>
    </row>
    <row r="185" ht="14.25" customHeight="1">
      <c r="E185" s="31"/>
      <c r="F185" s="31"/>
      <c r="G185" s="58"/>
      <c r="H185" s="58"/>
      <c r="I185" s="58"/>
      <c r="J185" s="58"/>
      <c r="K185" s="58"/>
      <c r="L185" s="58"/>
      <c r="M185" s="58"/>
      <c r="N185" s="58"/>
      <c r="O185" s="58"/>
      <c r="P185" s="31"/>
      <c r="R185" s="6"/>
    </row>
    <row r="186" ht="14.25" customHeight="1">
      <c r="E186" s="31"/>
      <c r="F186" s="31"/>
      <c r="G186" s="58"/>
      <c r="H186" s="58"/>
      <c r="I186" s="58"/>
      <c r="J186" s="58"/>
      <c r="K186" s="58"/>
      <c r="L186" s="58"/>
      <c r="M186" s="58"/>
      <c r="N186" s="58"/>
      <c r="O186" s="58"/>
      <c r="P186" s="31"/>
      <c r="R186" s="6"/>
    </row>
    <row r="187" ht="14.25" customHeight="1">
      <c r="E187" s="31"/>
      <c r="F187" s="31"/>
      <c r="G187" s="58"/>
      <c r="H187" s="58"/>
      <c r="I187" s="58"/>
      <c r="J187" s="58"/>
      <c r="K187" s="58"/>
      <c r="L187" s="58"/>
      <c r="M187" s="58"/>
      <c r="N187" s="58"/>
      <c r="O187" s="58"/>
      <c r="P187" s="31"/>
      <c r="R187" s="6"/>
    </row>
    <row r="188" ht="14.25" customHeight="1">
      <c r="E188" s="31"/>
      <c r="F188" s="31"/>
      <c r="G188" s="58"/>
      <c r="H188" s="58"/>
      <c r="I188" s="58"/>
      <c r="J188" s="58"/>
      <c r="K188" s="58"/>
      <c r="L188" s="58"/>
      <c r="M188" s="58"/>
      <c r="N188" s="58"/>
      <c r="O188" s="58"/>
      <c r="P188" s="31"/>
      <c r="R188" s="6"/>
    </row>
    <row r="189" ht="14.25" customHeight="1">
      <c r="E189" s="31"/>
      <c r="F189" s="31"/>
      <c r="G189" s="58"/>
      <c r="H189" s="58"/>
      <c r="I189" s="58"/>
      <c r="J189" s="58"/>
      <c r="K189" s="58"/>
      <c r="L189" s="58"/>
      <c r="M189" s="58"/>
      <c r="N189" s="58"/>
      <c r="O189" s="58"/>
      <c r="P189" s="31"/>
      <c r="R189" s="6"/>
    </row>
    <row r="190" ht="14.25" customHeight="1">
      <c r="E190" s="31"/>
      <c r="F190" s="31"/>
      <c r="G190" s="58"/>
      <c r="H190" s="58"/>
      <c r="I190" s="58"/>
      <c r="J190" s="58"/>
      <c r="K190" s="58"/>
      <c r="L190" s="58"/>
      <c r="M190" s="58"/>
      <c r="N190" s="58"/>
      <c r="O190" s="58"/>
      <c r="P190" s="31"/>
      <c r="R190" s="6"/>
    </row>
    <row r="191" ht="14.25" customHeight="1">
      <c r="E191" s="31"/>
      <c r="F191" s="31"/>
      <c r="G191" s="58"/>
      <c r="H191" s="58"/>
      <c r="I191" s="58"/>
      <c r="J191" s="58"/>
      <c r="K191" s="58"/>
      <c r="L191" s="58"/>
      <c r="M191" s="58"/>
      <c r="N191" s="58"/>
      <c r="O191" s="58"/>
      <c r="P191" s="31"/>
      <c r="R191" s="6"/>
    </row>
    <row r="192" ht="14.25" customHeight="1">
      <c r="E192" s="31"/>
      <c r="F192" s="31"/>
      <c r="G192" s="58"/>
      <c r="H192" s="58"/>
      <c r="I192" s="58"/>
      <c r="J192" s="58"/>
      <c r="K192" s="58"/>
      <c r="L192" s="58"/>
      <c r="M192" s="58"/>
      <c r="N192" s="58"/>
      <c r="O192" s="58"/>
      <c r="P192" s="31"/>
      <c r="R192" s="6"/>
    </row>
    <row r="193" ht="14.25" customHeight="1">
      <c r="E193" s="31"/>
      <c r="F193" s="31"/>
      <c r="G193" s="58"/>
      <c r="H193" s="58"/>
      <c r="I193" s="58"/>
      <c r="J193" s="58"/>
      <c r="K193" s="58"/>
      <c r="L193" s="58"/>
      <c r="M193" s="58"/>
      <c r="N193" s="58"/>
      <c r="O193" s="58"/>
      <c r="P193" s="31"/>
      <c r="R193" s="6"/>
    </row>
    <row r="194" ht="14.25" customHeight="1">
      <c r="E194" s="31"/>
      <c r="F194" s="31"/>
      <c r="G194" s="58"/>
      <c r="H194" s="58"/>
      <c r="I194" s="58"/>
      <c r="J194" s="58"/>
      <c r="K194" s="58"/>
      <c r="L194" s="58"/>
      <c r="M194" s="58"/>
      <c r="N194" s="58"/>
      <c r="O194" s="58"/>
      <c r="P194" s="31"/>
      <c r="R194" s="6"/>
    </row>
    <row r="195" ht="14.25" customHeight="1">
      <c r="E195" s="31"/>
      <c r="F195" s="31"/>
      <c r="G195" s="58"/>
      <c r="H195" s="58"/>
      <c r="I195" s="58"/>
      <c r="J195" s="58"/>
      <c r="K195" s="58"/>
      <c r="L195" s="58"/>
      <c r="M195" s="58"/>
      <c r="N195" s="58"/>
      <c r="O195" s="58"/>
      <c r="P195" s="31"/>
      <c r="R195" s="6"/>
    </row>
    <row r="196" ht="14.25" customHeight="1">
      <c r="E196" s="31"/>
      <c r="F196" s="31"/>
      <c r="G196" s="58"/>
      <c r="H196" s="58"/>
      <c r="I196" s="58"/>
      <c r="J196" s="58"/>
      <c r="K196" s="58"/>
      <c r="L196" s="58"/>
      <c r="M196" s="58"/>
      <c r="N196" s="58"/>
      <c r="O196" s="58"/>
      <c r="P196" s="31"/>
      <c r="R196" s="6"/>
    </row>
    <row r="197" ht="14.25" customHeight="1">
      <c r="E197" s="31"/>
      <c r="F197" s="31"/>
      <c r="G197" s="58"/>
      <c r="H197" s="58"/>
      <c r="I197" s="58"/>
      <c r="J197" s="58"/>
      <c r="K197" s="58"/>
      <c r="L197" s="58"/>
      <c r="M197" s="58"/>
      <c r="N197" s="58"/>
      <c r="O197" s="58"/>
      <c r="P197" s="31"/>
      <c r="R197" s="6"/>
    </row>
    <row r="198" ht="14.25" customHeight="1">
      <c r="E198" s="31"/>
      <c r="F198" s="31"/>
      <c r="G198" s="58"/>
      <c r="H198" s="58"/>
      <c r="I198" s="58"/>
      <c r="J198" s="58"/>
      <c r="K198" s="58"/>
      <c r="L198" s="58"/>
      <c r="M198" s="58"/>
      <c r="N198" s="58"/>
      <c r="O198" s="58"/>
      <c r="P198" s="31"/>
      <c r="R198" s="6"/>
    </row>
    <row r="199" ht="14.25" customHeight="1">
      <c r="E199" s="31"/>
      <c r="F199" s="31"/>
      <c r="G199" s="58"/>
      <c r="H199" s="58"/>
      <c r="I199" s="58"/>
      <c r="J199" s="58"/>
      <c r="K199" s="58"/>
      <c r="L199" s="58"/>
      <c r="M199" s="58"/>
      <c r="N199" s="58"/>
      <c r="O199" s="58"/>
      <c r="P199" s="31"/>
      <c r="R199" s="6"/>
    </row>
    <row r="200" ht="14.25" customHeight="1">
      <c r="E200" s="31"/>
      <c r="F200" s="31"/>
      <c r="G200" s="58"/>
      <c r="H200" s="58"/>
      <c r="I200" s="58"/>
      <c r="J200" s="58"/>
      <c r="K200" s="58"/>
      <c r="L200" s="58"/>
      <c r="M200" s="58"/>
      <c r="N200" s="58"/>
      <c r="O200" s="58"/>
      <c r="P200" s="31"/>
      <c r="R200" s="6"/>
    </row>
    <row r="201" ht="14.25" customHeight="1">
      <c r="E201" s="31"/>
      <c r="F201" s="31"/>
      <c r="G201" s="58"/>
      <c r="H201" s="58"/>
      <c r="I201" s="58"/>
      <c r="J201" s="58"/>
      <c r="K201" s="58"/>
      <c r="L201" s="58"/>
      <c r="M201" s="58"/>
      <c r="N201" s="58"/>
      <c r="O201" s="58"/>
      <c r="P201" s="31"/>
      <c r="R201" s="6"/>
    </row>
    <row r="202" ht="14.25" customHeight="1">
      <c r="E202" s="31"/>
      <c r="F202" s="31"/>
      <c r="G202" s="58"/>
      <c r="H202" s="58"/>
      <c r="I202" s="58"/>
      <c r="J202" s="58"/>
      <c r="K202" s="58"/>
      <c r="L202" s="58"/>
      <c r="M202" s="58"/>
      <c r="N202" s="58"/>
      <c r="O202" s="58"/>
      <c r="P202" s="31"/>
      <c r="R202" s="6"/>
    </row>
    <row r="203" ht="14.25" customHeight="1">
      <c r="E203" s="31"/>
      <c r="F203" s="31"/>
      <c r="G203" s="58"/>
      <c r="H203" s="58"/>
      <c r="I203" s="58"/>
      <c r="J203" s="58"/>
      <c r="K203" s="58"/>
      <c r="L203" s="58"/>
      <c r="M203" s="58"/>
      <c r="N203" s="58"/>
      <c r="O203" s="58"/>
      <c r="P203" s="31"/>
      <c r="R203" s="6"/>
    </row>
    <row r="204" ht="14.25" customHeight="1">
      <c r="E204" s="31"/>
      <c r="F204" s="31"/>
      <c r="G204" s="58"/>
      <c r="H204" s="58"/>
      <c r="I204" s="58"/>
      <c r="J204" s="58"/>
      <c r="K204" s="58"/>
      <c r="L204" s="58"/>
      <c r="M204" s="58"/>
      <c r="N204" s="58"/>
      <c r="O204" s="58"/>
      <c r="P204" s="31"/>
      <c r="R204" s="6"/>
    </row>
    <row r="205" ht="14.25" customHeight="1">
      <c r="E205" s="31"/>
      <c r="F205" s="31"/>
      <c r="G205" s="58"/>
      <c r="H205" s="58"/>
      <c r="I205" s="58"/>
      <c r="J205" s="58"/>
      <c r="K205" s="58"/>
      <c r="L205" s="58"/>
      <c r="M205" s="58"/>
      <c r="N205" s="58"/>
      <c r="O205" s="58"/>
      <c r="P205" s="31"/>
      <c r="R205" s="6"/>
    </row>
    <row r="206" ht="14.25" customHeight="1">
      <c r="E206" s="31"/>
      <c r="F206" s="31"/>
      <c r="G206" s="58"/>
      <c r="H206" s="58"/>
      <c r="I206" s="58"/>
      <c r="J206" s="58"/>
      <c r="K206" s="58"/>
      <c r="L206" s="58"/>
      <c r="M206" s="58"/>
      <c r="N206" s="58"/>
      <c r="O206" s="58"/>
      <c r="P206" s="31"/>
      <c r="R206" s="6"/>
    </row>
    <row r="207" ht="14.25" customHeight="1">
      <c r="E207" s="31"/>
      <c r="F207" s="31"/>
      <c r="G207" s="58"/>
      <c r="H207" s="58"/>
      <c r="I207" s="58"/>
      <c r="J207" s="58"/>
      <c r="K207" s="58"/>
      <c r="L207" s="58"/>
      <c r="M207" s="58"/>
      <c r="N207" s="58"/>
      <c r="O207" s="58"/>
      <c r="P207" s="31"/>
      <c r="R207" s="6"/>
    </row>
    <row r="208" ht="14.25" customHeight="1">
      <c r="E208" s="31"/>
      <c r="F208" s="31"/>
      <c r="G208" s="58"/>
      <c r="H208" s="58"/>
      <c r="I208" s="58"/>
      <c r="J208" s="58"/>
      <c r="K208" s="58"/>
      <c r="L208" s="58"/>
      <c r="M208" s="58"/>
      <c r="N208" s="58"/>
      <c r="O208" s="58"/>
      <c r="P208" s="31"/>
      <c r="R208" s="6"/>
    </row>
    <row r="209" ht="14.25" customHeight="1">
      <c r="E209" s="31"/>
      <c r="F209" s="31"/>
      <c r="G209" s="58"/>
      <c r="H209" s="58"/>
      <c r="I209" s="58"/>
      <c r="J209" s="58"/>
      <c r="K209" s="58"/>
      <c r="L209" s="58"/>
      <c r="M209" s="58"/>
      <c r="N209" s="58"/>
      <c r="O209" s="58"/>
      <c r="P209" s="31"/>
      <c r="R209" s="6"/>
    </row>
    <row r="210" ht="14.25" customHeight="1">
      <c r="E210" s="31"/>
      <c r="F210" s="31"/>
      <c r="G210" s="58"/>
      <c r="H210" s="58"/>
      <c r="I210" s="58"/>
      <c r="J210" s="58"/>
      <c r="K210" s="58"/>
      <c r="L210" s="58"/>
      <c r="M210" s="58"/>
      <c r="N210" s="58"/>
      <c r="O210" s="58"/>
      <c r="P210" s="31"/>
      <c r="R210" s="6"/>
    </row>
    <row r="211" ht="14.25" customHeight="1">
      <c r="E211" s="31"/>
      <c r="F211" s="31"/>
      <c r="G211" s="58"/>
      <c r="H211" s="58"/>
      <c r="I211" s="58"/>
      <c r="J211" s="58"/>
      <c r="K211" s="58"/>
      <c r="L211" s="58"/>
      <c r="M211" s="58"/>
      <c r="N211" s="58"/>
      <c r="O211" s="58"/>
      <c r="P211" s="31"/>
      <c r="R211" s="6"/>
    </row>
    <row r="212" ht="14.25" customHeight="1">
      <c r="E212" s="31"/>
      <c r="F212" s="31"/>
      <c r="G212" s="58"/>
      <c r="H212" s="58"/>
      <c r="I212" s="58"/>
      <c r="J212" s="58"/>
      <c r="K212" s="58"/>
      <c r="L212" s="58"/>
      <c r="M212" s="58"/>
      <c r="N212" s="58"/>
      <c r="O212" s="58"/>
      <c r="P212" s="31"/>
      <c r="R212" s="6"/>
    </row>
    <row r="213" ht="14.25" customHeight="1">
      <c r="E213" s="31"/>
      <c r="F213" s="31"/>
      <c r="G213" s="58"/>
      <c r="H213" s="58"/>
      <c r="I213" s="58"/>
      <c r="J213" s="58"/>
      <c r="K213" s="58"/>
      <c r="L213" s="58"/>
      <c r="M213" s="58"/>
      <c r="N213" s="58"/>
      <c r="O213" s="58"/>
      <c r="P213" s="31"/>
      <c r="R213" s="6"/>
    </row>
    <row r="214" ht="14.25" customHeight="1">
      <c r="E214" s="31"/>
      <c r="F214" s="31"/>
      <c r="G214" s="58"/>
      <c r="H214" s="58"/>
      <c r="I214" s="58"/>
      <c r="J214" s="58"/>
      <c r="K214" s="58"/>
      <c r="L214" s="58"/>
      <c r="M214" s="58"/>
      <c r="N214" s="58"/>
      <c r="O214" s="58"/>
      <c r="P214" s="31"/>
      <c r="R214" s="6"/>
    </row>
    <row r="215" ht="14.25" customHeight="1">
      <c r="E215" s="31"/>
      <c r="F215" s="31"/>
      <c r="G215" s="58"/>
      <c r="H215" s="58"/>
      <c r="I215" s="58"/>
      <c r="J215" s="58"/>
      <c r="K215" s="58"/>
      <c r="L215" s="58"/>
      <c r="M215" s="58"/>
      <c r="N215" s="58"/>
      <c r="O215" s="58"/>
      <c r="P215" s="31"/>
      <c r="R215" s="6"/>
    </row>
    <row r="216" ht="14.25" customHeight="1">
      <c r="E216" s="31"/>
      <c r="F216" s="31"/>
      <c r="G216" s="58"/>
      <c r="H216" s="58"/>
      <c r="I216" s="58"/>
      <c r="J216" s="58"/>
      <c r="K216" s="58"/>
      <c r="L216" s="58"/>
      <c r="M216" s="58"/>
      <c r="N216" s="58"/>
      <c r="O216" s="58"/>
      <c r="P216" s="31"/>
      <c r="R216" s="6"/>
    </row>
    <row r="217" ht="14.25" customHeight="1">
      <c r="E217" s="31"/>
      <c r="F217" s="31"/>
      <c r="G217" s="58"/>
      <c r="H217" s="58"/>
      <c r="I217" s="58"/>
      <c r="J217" s="58"/>
      <c r="K217" s="58"/>
      <c r="L217" s="58"/>
      <c r="M217" s="58"/>
      <c r="N217" s="58"/>
      <c r="O217" s="58"/>
      <c r="P217" s="31"/>
      <c r="R217" s="6"/>
    </row>
    <row r="218" ht="14.25" customHeight="1">
      <c r="E218" s="31"/>
      <c r="F218" s="31"/>
      <c r="G218" s="58"/>
      <c r="H218" s="58"/>
      <c r="I218" s="58"/>
      <c r="J218" s="58"/>
      <c r="K218" s="58"/>
      <c r="L218" s="58"/>
      <c r="M218" s="58"/>
      <c r="N218" s="58"/>
      <c r="O218" s="58"/>
      <c r="P218" s="31"/>
      <c r="R218" s="6"/>
    </row>
    <row r="219" ht="14.25" customHeight="1">
      <c r="E219" s="31"/>
      <c r="F219" s="31"/>
      <c r="G219" s="58"/>
      <c r="H219" s="58"/>
      <c r="I219" s="58"/>
      <c r="J219" s="58"/>
      <c r="K219" s="58"/>
      <c r="L219" s="58"/>
      <c r="M219" s="58"/>
      <c r="N219" s="58"/>
      <c r="O219" s="58"/>
      <c r="P219" s="31"/>
      <c r="R219" s="6"/>
    </row>
    <row r="220" ht="14.25" customHeight="1">
      <c r="E220" s="31"/>
      <c r="F220" s="31"/>
      <c r="G220" s="58"/>
      <c r="H220" s="58"/>
      <c r="I220" s="58"/>
      <c r="J220" s="58"/>
      <c r="K220" s="58"/>
      <c r="L220" s="58"/>
      <c r="M220" s="58"/>
      <c r="N220" s="58"/>
      <c r="O220" s="58"/>
      <c r="P220" s="31"/>
      <c r="R220" s="6"/>
    </row>
    <row r="221" ht="14.25" customHeight="1">
      <c r="E221" s="31"/>
      <c r="F221" s="31"/>
      <c r="G221" s="58"/>
      <c r="H221" s="58"/>
      <c r="I221" s="58"/>
      <c r="J221" s="58"/>
      <c r="K221" s="58"/>
      <c r="L221" s="58"/>
      <c r="M221" s="58"/>
      <c r="N221" s="58"/>
      <c r="O221" s="58"/>
      <c r="P221" s="31"/>
      <c r="R221" s="6"/>
    </row>
    <row r="222" ht="14.25" customHeight="1">
      <c r="E222" s="31"/>
      <c r="F222" s="31"/>
      <c r="G222" s="58"/>
      <c r="H222" s="58"/>
      <c r="I222" s="58"/>
      <c r="J222" s="58"/>
      <c r="K222" s="58"/>
      <c r="L222" s="58"/>
      <c r="M222" s="58"/>
      <c r="N222" s="58"/>
      <c r="O222" s="58"/>
      <c r="P222" s="31"/>
      <c r="R222" s="6"/>
    </row>
    <row r="223" ht="14.25" customHeight="1">
      <c r="E223" s="31"/>
      <c r="F223" s="31"/>
      <c r="G223" s="58"/>
      <c r="H223" s="58"/>
      <c r="I223" s="58"/>
      <c r="J223" s="58"/>
      <c r="K223" s="58"/>
      <c r="L223" s="58"/>
      <c r="M223" s="58"/>
      <c r="N223" s="58"/>
      <c r="O223" s="58"/>
      <c r="P223" s="31"/>
      <c r="R223" s="6"/>
    </row>
    <row r="224" ht="14.25" customHeight="1">
      <c r="E224" s="31"/>
      <c r="F224" s="31"/>
      <c r="G224" s="58"/>
      <c r="H224" s="58"/>
      <c r="I224" s="58"/>
      <c r="J224" s="58"/>
      <c r="K224" s="58"/>
      <c r="L224" s="58"/>
      <c r="M224" s="58"/>
      <c r="N224" s="58"/>
      <c r="O224" s="58"/>
      <c r="P224" s="31"/>
      <c r="R224" s="6"/>
    </row>
    <row r="225" ht="14.25" customHeight="1">
      <c r="E225" s="31"/>
      <c r="F225" s="31"/>
      <c r="G225" s="58"/>
      <c r="H225" s="58"/>
      <c r="I225" s="58"/>
      <c r="J225" s="58"/>
      <c r="K225" s="58"/>
      <c r="L225" s="58"/>
      <c r="M225" s="58"/>
      <c r="N225" s="58"/>
      <c r="O225" s="58"/>
      <c r="P225" s="31"/>
      <c r="R225" s="6"/>
    </row>
    <row r="226" ht="14.25" customHeight="1">
      <c r="E226" s="31"/>
      <c r="F226" s="31"/>
      <c r="G226" s="58"/>
      <c r="H226" s="58"/>
      <c r="I226" s="58"/>
      <c r="J226" s="58"/>
      <c r="K226" s="58"/>
      <c r="L226" s="58"/>
      <c r="M226" s="58"/>
      <c r="N226" s="58"/>
      <c r="O226" s="58"/>
      <c r="P226" s="31"/>
      <c r="R226" s="6"/>
    </row>
    <row r="227" ht="14.25" customHeight="1">
      <c r="E227" s="31"/>
      <c r="F227" s="31"/>
      <c r="G227" s="58"/>
      <c r="H227" s="58"/>
      <c r="I227" s="58"/>
      <c r="J227" s="58"/>
      <c r="K227" s="58"/>
      <c r="L227" s="58"/>
      <c r="M227" s="58"/>
      <c r="N227" s="58"/>
      <c r="O227" s="58"/>
      <c r="P227" s="31"/>
      <c r="R227" s="6"/>
    </row>
    <row r="228" ht="14.25" customHeight="1">
      <c r="E228" s="31"/>
      <c r="F228" s="31"/>
      <c r="G228" s="58"/>
      <c r="H228" s="58"/>
      <c r="I228" s="58"/>
      <c r="J228" s="58"/>
      <c r="K228" s="58"/>
      <c r="L228" s="58"/>
      <c r="M228" s="58"/>
      <c r="N228" s="58"/>
      <c r="O228" s="58"/>
      <c r="P228" s="31"/>
      <c r="R228" s="6"/>
    </row>
    <row r="229" ht="14.25" customHeight="1">
      <c r="E229" s="31"/>
      <c r="F229" s="31"/>
      <c r="G229" s="58"/>
      <c r="H229" s="58"/>
      <c r="I229" s="58"/>
      <c r="J229" s="58"/>
      <c r="K229" s="58"/>
      <c r="L229" s="58"/>
      <c r="M229" s="58"/>
      <c r="N229" s="58"/>
      <c r="O229" s="58"/>
      <c r="P229" s="31"/>
      <c r="R229" s="6"/>
    </row>
    <row r="230" ht="14.25" customHeight="1">
      <c r="E230" s="31"/>
      <c r="F230" s="31"/>
      <c r="G230" s="58"/>
      <c r="H230" s="58"/>
      <c r="I230" s="58"/>
      <c r="J230" s="58"/>
      <c r="K230" s="58"/>
      <c r="L230" s="58"/>
      <c r="M230" s="58"/>
      <c r="N230" s="58"/>
      <c r="O230" s="58"/>
      <c r="P230" s="31"/>
      <c r="R230" s="6"/>
    </row>
    <row r="231" ht="14.25" customHeight="1">
      <c r="E231" s="31"/>
      <c r="F231" s="31"/>
      <c r="G231" s="58"/>
      <c r="H231" s="58"/>
      <c r="I231" s="58"/>
      <c r="J231" s="58"/>
      <c r="K231" s="58"/>
      <c r="L231" s="58"/>
      <c r="M231" s="58"/>
      <c r="N231" s="58"/>
      <c r="O231" s="58"/>
      <c r="P231" s="31"/>
      <c r="R231" s="6"/>
    </row>
    <row r="232" ht="14.25" customHeight="1">
      <c r="E232" s="31"/>
      <c r="F232" s="31"/>
      <c r="G232" s="58"/>
      <c r="H232" s="58"/>
      <c r="I232" s="58"/>
      <c r="J232" s="58"/>
      <c r="K232" s="58"/>
      <c r="L232" s="58"/>
      <c r="M232" s="58"/>
      <c r="N232" s="58"/>
      <c r="O232" s="58"/>
      <c r="P232" s="31"/>
      <c r="R232" s="6"/>
    </row>
    <row r="233" ht="14.25" customHeight="1">
      <c r="E233" s="31"/>
      <c r="F233" s="31"/>
      <c r="G233" s="58"/>
      <c r="H233" s="58"/>
      <c r="I233" s="58"/>
      <c r="J233" s="58"/>
      <c r="K233" s="58"/>
      <c r="L233" s="58"/>
      <c r="M233" s="58"/>
      <c r="N233" s="58"/>
      <c r="O233" s="58"/>
      <c r="P233" s="31"/>
      <c r="R233" s="6"/>
    </row>
    <row r="234" ht="14.25" customHeight="1">
      <c r="E234" s="31"/>
      <c r="F234" s="31"/>
      <c r="G234" s="58"/>
      <c r="H234" s="58"/>
      <c r="I234" s="58"/>
      <c r="J234" s="58"/>
      <c r="K234" s="58"/>
      <c r="L234" s="58"/>
      <c r="M234" s="58"/>
      <c r="N234" s="58"/>
      <c r="O234" s="58"/>
      <c r="P234" s="31"/>
      <c r="R234" s="6"/>
    </row>
    <row r="235" ht="14.25" customHeight="1">
      <c r="E235" s="31"/>
      <c r="F235" s="31"/>
      <c r="G235" s="58"/>
      <c r="H235" s="58"/>
      <c r="I235" s="58"/>
      <c r="J235" s="58"/>
      <c r="K235" s="58"/>
      <c r="L235" s="58"/>
      <c r="M235" s="58"/>
      <c r="N235" s="58"/>
      <c r="O235" s="58"/>
      <c r="P235" s="31"/>
      <c r="R235" s="6"/>
    </row>
    <row r="236" ht="14.25" customHeight="1">
      <c r="E236" s="31"/>
      <c r="F236" s="31"/>
      <c r="G236" s="58"/>
      <c r="H236" s="58"/>
      <c r="I236" s="58"/>
      <c r="J236" s="58"/>
      <c r="K236" s="58"/>
      <c r="L236" s="58"/>
      <c r="M236" s="58"/>
      <c r="N236" s="58"/>
      <c r="O236" s="58"/>
      <c r="P236" s="31"/>
      <c r="R236" s="6"/>
    </row>
    <row r="237" ht="14.25" customHeight="1">
      <c r="E237" s="31"/>
      <c r="F237" s="31"/>
      <c r="G237" s="58"/>
      <c r="H237" s="58"/>
      <c r="I237" s="58"/>
      <c r="J237" s="58"/>
      <c r="K237" s="58"/>
      <c r="L237" s="58"/>
      <c r="M237" s="58"/>
      <c r="N237" s="58"/>
      <c r="O237" s="58"/>
      <c r="P237" s="31"/>
      <c r="R237" s="6"/>
    </row>
    <row r="238" ht="14.25" customHeight="1">
      <c r="E238" s="31"/>
      <c r="F238" s="31"/>
      <c r="G238" s="58"/>
      <c r="H238" s="58"/>
      <c r="I238" s="58"/>
      <c r="J238" s="58"/>
      <c r="K238" s="58"/>
      <c r="L238" s="58"/>
      <c r="M238" s="58"/>
      <c r="N238" s="58"/>
      <c r="O238" s="58"/>
      <c r="P238" s="31"/>
      <c r="R238" s="6"/>
    </row>
    <row r="239" ht="14.25" customHeight="1">
      <c r="E239" s="31"/>
      <c r="F239" s="31"/>
      <c r="G239" s="58"/>
      <c r="H239" s="58"/>
      <c r="I239" s="58"/>
      <c r="J239" s="58"/>
      <c r="K239" s="58"/>
      <c r="L239" s="58"/>
      <c r="M239" s="58"/>
      <c r="N239" s="58"/>
      <c r="O239" s="58"/>
      <c r="P239" s="31"/>
      <c r="R239" s="6"/>
    </row>
    <row r="240" ht="14.25" customHeight="1">
      <c r="E240" s="31"/>
      <c r="F240" s="31"/>
      <c r="G240" s="58"/>
      <c r="H240" s="58"/>
      <c r="I240" s="58"/>
      <c r="J240" s="58"/>
      <c r="K240" s="58"/>
      <c r="L240" s="58"/>
      <c r="M240" s="58"/>
      <c r="N240" s="58"/>
      <c r="O240" s="58"/>
      <c r="P240" s="31"/>
      <c r="R240" s="6"/>
    </row>
    <row r="241" ht="14.25" customHeight="1">
      <c r="E241" s="31"/>
      <c r="F241" s="31"/>
      <c r="G241" s="58"/>
      <c r="H241" s="58"/>
      <c r="I241" s="58"/>
      <c r="J241" s="58"/>
      <c r="K241" s="58"/>
      <c r="L241" s="58"/>
      <c r="M241" s="58"/>
      <c r="N241" s="58"/>
      <c r="O241" s="58"/>
      <c r="P241" s="31"/>
      <c r="R241" s="6"/>
    </row>
    <row r="242" ht="14.25" customHeight="1">
      <c r="E242" s="31"/>
      <c r="F242" s="31"/>
      <c r="G242" s="58"/>
      <c r="H242" s="58"/>
      <c r="I242" s="58"/>
      <c r="J242" s="58"/>
      <c r="K242" s="58"/>
      <c r="L242" s="58"/>
      <c r="M242" s="58"/>
      <c r="N242" s="58"/>
      <c r="O242" s="58"/>
      <c r="P242" s="31"/>
      <c r="R242" s="6"/>
    </row>
    <row r="243" ht="14.25" customHeight="1">
      <c r="E243" s="31"/>
      <c r="F243" s="31"/>
      <c r="G243" s="58"/>
      <c r="H243" s="58"/>
      <c r="I243" s="58"/>
      <c r="J243" s="58"/>
      <c r="K243" s="58"/>
      <c r="L243" s="58"/>
      <c r="M243" s="58"/>
      <c r="N243" s="58"/>
      <c r="O243" s="58"/>
      <c r="P243" s="31"/>
      <c r="R243" s="6"/>
    </row>
    <row r="244" ht="14.25" customHeight="1">
      <c r="E244" s="31"/>
      <c r="F244" s="31"/>
      <c r="G244" s="58"/>
      <c r="H244" s="58"/>
      <c r="I244" s="58"/>
      <c r="J244" s="58"/>
      <c r="K244" s="58"/>
      <c r="L244" s="58"/>
      <c r="M244" s="58"/>
      <c r="N244" s="58"/>
      <c r="O244" s="58"/>
      <c r="P244" s="31"/>
      <c r="R244" s="6"/>
    </row>
    <row r="245" ht="14.25" customHeight="1">
      <c r="E245" s="31"/>
      <c r="F245" s="31"/>
      <c r="G245" s="58"/>
      <c r="H245" s="58"/>
      <c r="I245" s="58"/>
      <c r="J245" s="58"/>
      <c r="K245" s="58"/>
      <c r="L245" s="58"/>
      <c r="M245" s="58"/>
      <c r="N245" s="58"/>
      <c r="O245" s="58"/>
      <c r="P245" s="31"/>
      <c r="R245" s="6"/>
    </row>
    <row r="246" ht="14.25" customHeight="1">
      <c r="E246" s="31"/>
      <c r="F246" s="31"/>
      <c r="G246" s="58"/>
      <c r="H246" s="58"/>
      <c r="I246" s="58"/>
      <c r="J246" s="58"/>
      <c r="K246" s="58"/>
      <c r="L246" s="58"/>
      <c r="M246" s="58"/>
      <c r="N246" s="58"/>
      <c r="O246" s="58"/>
      <c r="P246" s="31"/>
      <c r="R246" s="6"/>
    </row>
    <row r="247" ht="14.25" customHeight="1">
      <c r="E247" s="31"/>
      <c r="F247" s="31"/>
      <c r="G247" s="58"/>
      <c r="H247" s="58"/>
      <c r="I247" s="58"/>
      <c r="J247" s="58"/>
      <c r="K247" s="58"/>
      <c r="L247" s="58"/>
      <c r="M247" s="58"/>
      <c r="N247" s="58"/>
      <c r="O247" s="58"/>
      <c r="P247" s="31"/>
      <c r="R247" s="6"/>
    </row>
    <row r="248" ht="14.25" customHeight="1">
      <c r="E248" s="31"/>
      <c r="F248" s="31"/>
      <c r="G248" s="58"/>
      <c r="H248" s="58"/>
      <c r="I248" s="58"/>
      <c r="J248" s="58"/>
      <c r="K248" s="58"/>
      <c r="L248" s="58"/>
      <c r="M248" s="58"/>
      <c r="N248" s="58"/>
      <c r="O248" s="58"/>
      <c r="P248" s="31"/>
      <c r="R248" s="6"/>
    </row>
    <row r="249" ht="14.25" customHeight="1">
      <c r="E249" s="31"/>
      <c r="F249" s="31"/>
      <c r="G249" s="58"/>
      <c r="H249" s="58"/>
      <c r="I249" s="58"/>
      <c r="J249" s="58"/>
      <c r="K249" s="58"/>
      <c r="L249" s="58"/>
      <c r="M249" s="58"/>
      <c r="N249" s="58"/>
      <c r="O249" s="58"/>
      <c r="P249" s="31"/>
      <c r="R249" s="6"/>
    </row>
    <row r="250" ht="14.25" customHeight="1">
      <c r="E250" s="31"/>
      <c r="F250" s="31"/>
      <c r="G250" s="58"/>
      <c r="H250" s="58"/>
      <c r="I250" s="58"/>
      <c r="J250" s="58"/>
      <c r="K250" s="58"/>
      <c r="L250" s="58"/>
      <c r="M250" s="58"/>
      <c r="N250" s="58"/>
      <c r="O250" s="58"/>
      <c r="P250" s="31"/>
      <c r="R250" s="6"/>
    </row>
    <row r="251" ht="14.25" customHeight="1">
      <c r="E251" s="31"/>
      <c r="F251" s="31"/>
      <c r="G251" s="58"/>
      <c r="H251" s="58"/>
      <c r="I251" s="58"/>
      <c r="J251" s="58"/>
      <c r="K251" s="58"/>
      <c r="L251" s="58"/>
      <c r="M251" s="58"/>
      <c r="N251" s="58"/>
      <c r="O251" s="58"/>
      <c r="P251" s="31"/>
      <c r="R251" s="6"/>
    </row>
    <row r="252" ht="14.25" customHeight="1">
      <c r="E252" s="31"/>
      <c r="F252" s="31"/>
      <c r="G252" s="58"/>
      <c r="H252" s="58"/>
      <c r="I252" s="58"/>
      <c r="J252" s="58"/>
      <c r="K252" s="58"/>
      <c r="L252" s="58"/>
      <c r="M252" s="58"/>
      <c r="N252" s="58"/>
      <c r="O252" s="58"/>
      <c r="P252" s="31"/>
      <c r="R252" s="6"/>
    </row>
    <row r="253" ht="14.25" customHeight="1">
      <c r="E253" s="31"/>
      <c r="F253" s="31"/>
      <c r="G253" s="58"/>
      <c r="H253" s="58"/>
      <c r="I253" s="58"/>
      <c r="J253" s="58"/>
      <c r="K253" s="58"/>
      <c r="L253" s="58"/>
      <c r="M253" s="58"/>
      <c r="N253" s="58"/>
      <c r="O253" s="58"/>
      <c r="P253" s="31"/>
      <c r="R253" s="6"/>
    </row>
    <row r="254" ht="14.25" customHeight="1">
      <c r="E254" s="31"/>
      <c r="F254" s="31"/>
      <c r="G254" s="58"/>
      <c r="H254" s="58"/>
      <c r="I254" s="58"/>
      <c r="J254" s="58"/>
      <c r="K254" s="58"/>
      <c r="L254" s="58"/>
      <c r="M254" s="58"/>
      <c r="N254" s="58"/>
      <c r="O254" s="58"/>
      <c r="P254" s="31"/>
      <c r="R254" s="6"/>
    </row>
    <row r="255" ht="14.25" customHeight="1">
      <c r="E255" s="31"/>
      <c r="F255" s="31"/>
      <c r="G255" s="58"/>
      <c r="H255" s="58"/>
      <c r="I255" s="58"/>
      <c r="J255" s="58"/>
      <c r="K255" s="58"/>
      <c r="L255" s="58"/>
      <c r="M255" s="58"/>
      <c r="N255" s="58"/>
      <c r="O255" s="58"/>
      <c r="P255" s="31"/>
      <c r="R255" s="6"/>
    </row>
    <row r="256" ht="14.25" customHeight="1">
      <c r="E256" s="31"/>
      <c r="F256" s="31"/>
      <c r="G256" s="58"/>
      <c r="H256" s="58"/>
      <c r="I256" s="58"/>
      <c r="J256" s="58"/>
      <c r="K256" s="58"/>
      <c r="L256" s="58"/>
      <c r="M256" s="58"/>
      <c r="N256" s="58"/>
      <c r="O256" s="58"/>
      <c r="P256" s="31"/>
      <c r="R256" s="6"/>
    </row>
    <row r="257" ht="14.25" customHeight="1">
      <c r="E257" s="31"/>
      <c r="F257" s="31"/>
      <c r="G257" s="58"/>
      <c r="H257" s="58"/>
      <c r="I257" s="58"/>
      <c r="J257" s="58"/>
      <c r="K257" s="58"/>
      <c r="L257" s="58"/>
      <c r="M257" s="58"/>
      <c r="N257" s="58"/>
      <c r="O257" s="58"/>
      <c r="P257" s="31"/>
      <c r="R257" s="6"/>
    </row>
    <row r="258" ht="14.25" customHeight="1">
      <c r="E258" s="31"/>
      <c r="F258" s="31"/>
      <c r="G258" s="58"/>
      <c r="H258" s="58"/>
      <c r="I258" s="58"/>
      <c r="J258" s="58"/>
      <c r="K258" s="58"/>
      <c r="L258" s="58"/>
      <c r="M258" s="58"/>
      <c r="N258" s="58"/>
      <c r="O258" s="58"/>
      <c r="P258" s="31"/>
      <c r="R258" s="6"/>
    </row>
    <row r="259" ht="14.25" customHeight="1">
      <c r="E259" s="31"/>
      <c r="F259" s="31"/>
      <c r="G259" s="58"/>
      <c r="H259" s="58"/>
      <c r="I259" s="58"/>
      <c r="J259" s="58"/>
      <c r="K259" s="58"/>
      <c r="L259" s="58"/>
      <c r="M259" s="58"/>
      <c r="N259" s="58"/>
      <c r="O259" s="58"/>
      <c r="P259" s="31"/>
      <c r="R259" s="6"/>
    </row>
    <row r="260" ht="14.25" customHeight="1">
      <c r="E260" s="31"/>
      <c r="F260" s="31"/>
      <c r="G260" s="58"/>
      <c r="H260" s="58"/>
      <c r="I260" s="58"/>
      <c r="J260" s="58"/>
      <c r="K260" s="58"/>
      <c r="L260" s="58"/>
      <c r="M260" s="58"/>
      <c r="N260" s="58"/>
      <c r="O260" s="58"/>
      <c r="P260" s="31"/>
      <c r="R260" s="6"/>
    </row>
    <row r="261" ht="14.25" customHeight="1">
      <c r="E261" s="31"/>
      <c r="F261" s="31"/>
      <c r="G261" s="58"/>
      <c r="H261" s="58"/>
      <c r="I261" s="58"/>
      <c r="J261" s="58"/>
      <c r="K261" s="58"/>
      <c r="L261" s="58"/>
      <c r="M261" s="58"/>
      <c r="N261" s="58"/>
      <c r="O261" s="58"/>
      <c r="P261" s="31"/>
      <c r="R261" s="6"/>
    </row>
    <row r="262" ht="14.25" customHeight="1">
      <c r="E262" s="31"/>
      <c r="F262" s="31"/>
      <c r="G262" s="58"/>
      <c r="H262" s="58"/>
      <c r="I262" s="58"/>
      <c r="J262" s="58"/>
      <c r="K262" s="58"/>
      <c r="L262" s="58"/>
      <c r="M262" s="58"/>
      <c r="N262" s="58"/>
      <c r="O262" s="58"/>
      <c r="P262" s="31"/>
      <c r="R262" s="6"/>
    </row>
    <row r="263" ht="14.25" customHeight="1">
      <c r="E263" s="31"/>
      <c r="F263" s="31"/>
      <c r="G263" s="58"/>
      <c r="H263" s="58"/>
      <c r="I263" s="58"/>
      <c r="J263" s="58"/>
      <c r="K263" s="58"/>
      <c r="L263" s="58"/>
      <c r="M263" s="58"/>
      <c r="N263" s="58"/>
      <c r="O263" s="58"/>
      <c r="P263" s="31"/>
      <c r="R263" s="6"/>
    </row>
    <row r="264" ht="14.25" customHeight="1">
      <c r="E264" s="31"/>
      <c r="F264" s="31"/>
      <c r="G264" s="58"/>
      <c r="H264" s="58"/>
      <c r="I264" s="58"/>
      <c r="J264" s="58"/>
      <c r="K264" s="58"/>
      <c r="L264" s="58"/>
      <c r="M264" s="58"/>
      <c r="N264" s="58"/>
      <c r="O264" s="58"/>
      <c r="P264" s="31"/>
      <c r="R264" s="6"/>
    </row>
    <row r="265" ht="14.25" customHeight="1">
      <c r="E265" s="31"/>
      <c r="F265" s="31"/>
      <c r="G265" s="58"/>
      <c r="H265" s="58"/>
      <c r="I265" s="58"/>
      <c r="J265" s="58"/>
      <c r="K265" s="58"/>
      <c r="L265" s="58"/>
      <c r="M265" s="58"/>
      <c r="N265" s="58"/>
      <c r="O265" s="58"/>
      <c r="P265" s="31"/>
      <c r="R265" s="6"/>
    </row>
    <row r="266" ht="14.25" customHeight="1">
      <c r="E266" s="31"/>
      <c r="F266" s="31"/>
      <c r="G266" s="58"/>
      <c r="H266" s="58"/>
      <c r="I266" s="58"/>
      <c r="J266" s="58"/>
      <c r="K266" s="58"/>
      <c r="L266" s="58"/>
      <c r="M266" s="58"/>
      <c r="N266" s="58"/>
      <c r="O266" s="58"/>
      <c r="P266" s="31"/>
      <c r="R266" s="6"/>
    </row>
    <row r="267" ht="14.25" customHeight="1">
      <c r="E267" s="31"/>
      <c r="F267" s="31"/>
      <c r="G267" s="58"/>
      <c r="H267" s="58"/>
      <c r="I267" s="58"/>
      <c r="J267" s="58"/>
      <c r="K267" s="58"/>
      <c r="L267" s="58"/>
      <c r="M267" s="58"/>
      <c r="N267" s="58"/>
      <c r="O267" s="58"/>
      <c r="P267" s="31"/>
      <c r="R267" s="6"/>
    </row>
    <row r="268" ht="14.25" customHeight="1">
      <c r="E268" s="31"/>
      <c r="F268" s="31"/>
      <c r="G268" s="58"/>
      <c r="H268" s="58"/>
      <c r="I268" s="58"/>
      <c r="J268" s="58"/>
      <c r="K268" s="58"/>
      <c r="L268" s="58"/>
      <c r="M268" s="58"/>
      <c r="N268" s="58"/>
      <c r="O268" s="58"/>
      <c r="P268" s="31"/>
      <c r="R268" s="6"/>
    </row>
    <row r="269" ht="14.25" customHeight="1">
      <c r="E269" s="31"/>
      <c r="F269" s="31"/>
      <c r="G269" s="58"/>
      <c r="H269" s="58"/>
      <c r="I269" s="58"/>
      <c r="J269" s="58"/>
      <c r="K269" s="58"/>
      <c r="L269" s="58"/>
      <c r="M269" s="58"/>
      <c r="N269" s="58"/>
      <c r="O269" s="58"/>
      <c r="P269" s="31"/>
      <c r="R269" s="6"/>
    </row>
    <row r="270" ht="14.25" customHeight="1">
      <c r="E270" s="31"/>
      <c r="F270" s="31"/>
      <c r="G270" s="58"/>
      <c r="H270" s="58"/>
      <c r="I270" s="58"/>
      <c r="J270" s="58"/>
      <c r="K270" s="58"/>
      <c r="L270" s="58"/>
      <c r="M270" s="58"/>
      <c r="N270" s="58"/>
      <c r="O270" s="58"/>
      <c r="P270" s="31"/>
      <c r="R270" s="6"/>
    </row>
    <row r="271" ht="14.25" customHeight="1">
      <c r="E271" s="31"/>
      <c r="F271" s="31"/>
      <c r="G271" s="58"/>
      <c r="H271" s="58"/>
      <c r="I271" s="58"/>
      <c r="J271" s="58"/>
      <c r="K271" s="58"/>
      <c r="L271" s="58"/>
      <c r="M271" s="58"/>
      <c r="N271" s="58"/>
      <c r="O271" s="58"/>
      <c r="P271" s="31"/>
      <c r="R271" s="6"/>
    </row>
    <row r="272" ht="14.25" customHeight="1">
      <c r="E272" s="31"/>
      <c r="F272" s="31"/>
      <c r="G272" s="58"/>
      <c r="H272" s="58"/>
      <c r="I272" s="58"/>
      <c r="J272" s="58"/>
      <c r="K272" s="58"/>
      <c r="L272" s="58"/>
      <c r="M272" s="58"/>
      <c r="N272" s="58"/>
      <c r="O272" s="58"/>
      <c r="P272" s="31"/>
      <c r="R272" s="6"/>
    </row>
    <row r="273" ht="14.25" customHeight="1">
      <c r="E273" s="31"/>
      <c r="F273" s="31"/>
      <c r="G273" s="58"/>
      <c r="H273" s="58"/>
      <c r="I273" s="58"/>
      <c r="J273" s="58"/>
      <c r="K273" s="58"/>
      <c r="L273" s="58"/>
      <c r="M273" s="58"/>
      <c r="N273" s="58"/>
      <c r="O273" s="58"/>
      <c r="P273" s="31"/>
      <c r="R273" s="6"/>
    </row>
    <row r="274" ht="14.25" customHeight="1">
      <c r="E274" s="31"/>
      <c r="F274" s="31"/>
      <c r="G274" s="58"/>
      <c r="H274" s="58"/>
      <c r="I274" s="58"/>
      <c r="J274" s="58"/>
      <c r="K274" s="58"/>
      <c r="L274" s="58"/>
      <c r="M274" s="58"/>
      <c r="N274" s="58"/>
      <c r="O274" s="58"/>
      <c r="P274" s="31"/>
      <c r="R274" s="6"/>
    </row>
    <row r="275" ht="14.25" customHeight="1">
      <c r="E275" s="31"/>
      <c r="F275" s="31"/>
      <c r="G275" s="58"/>
      <c r="H275" s="58"/>
      <c r="I275" s="58"/>
      <c r="J275" s="58"/>
      <c r="K275" s="58"/>
      <c r="L275" s="58"/>
      <c r="M275" s="58"/>
      <c r="N275" s="58"/>
      <c r="O275" s="58"/>
      <c r="P275" s="31"/>
      <c r="R275" s="6"/>
    </row>
    <row r="276" ht="14.25" customHeight="1">
      <c r="E276" s="31"/>
      <c r="F276" s="31"/>
      <c r="G276" s="58"/>
      <c r="H276" s="58"/>
      <c r="I276" s="58"/>
      <c r="J276" s="58"/>
      <c r="K276" s="58"/>
      <c r="L276" s="58"/>
      <c r="M276" s="58"/>
      <c r="N276" s="58"/>
      <c r="O276" s="58"/>
      <c r="P276" s="31"/>
      <c r="R276" s="6"/>
    </row>
    <row r="277" ht="14.25" customHeight="1">
      <c r="E277" s="31"/>
      <c r="F277" s="31"/>
      <c r="G277" s="58"/>
      <c r="H277" s="58"/>
      <c r="I277" s="58"/>
      <c r="J277" s="58"/>
      <c r="K277" s="58"/>
      <c r="L277" s="58"/>
      <c r="M277" s="58"/>
      <c r="N277" s="58"/>
      <c r="O277" s="58"/>
      <c r="P277" s="31"/>
      <c r="R277" s="6"/>
    </row>
    <row r="278" ht="14.25" customHeight="1">
      <c r="E278" s="31"/>
      <c r="F278" s="31"/>
      <c r="G278" s="58"/>
      <c r="H278" s="58"/>
      <c r="I278" s="58"/>
      <c r="J278" s="58"/>
      <c r="K278" s="58"/>
      <c r="L278" s="58"/>
      <c r="M278" s="58"/>
      <c r="N278" s="58"/>
      <c r="O278" s="58"/>
      <c r="P278" s="31"/>
      <c r="R278" s="6"/>
    </row>
    <row r="279" ht="14.25" customHeight="1">
      <c r="E279" s="31"/>
      <c r="F279" s="31"/>
      <c r="G279" s="58"/>
      <c r="H279" s="58"/>
      <c r="I279" s="58"/>
      <c r="J279" s="58"/>
      <c r="K279" s="58"/>
      <c r="L279" s="58"/>
      <c r="M279" s="58"/>
      <c r="N279" s="58"/>
      <c r="O279" s="58"/>
      <c r="P279" s="31"/>
      <c r="R279" s="6"/>
    </row>
    <row r="280" ht="14.25" customHeight="1">
      <c r="E280" s="31"/>
      <c r="F280" s="31"/>
      <c r="G280" s="58"/>
      <c r="H280" s="58"/>
      <c r="I280" s="58"/>
      <c r="J280" s="58"/>
      <c r="K280" s="58"/>
      <c r="L280" s="58"/>
      <c r="M280" s="58"/>
      <c r="N280" s="58"/>
      <c r="O280" s="58"/>
      <c r="P280" s="31"/>
      <c r="R280" s="6"/>
    </row>
    <row r="281" ht="14.25" customHeight="1">
      <c r="E281" s="31"/>
      <c r="F281" s="31"/>
      <c r="G281" s="58"/>
      <c r="H281" s="58"/>
      <c r="I281" s="58"/>
      <c r="J281" s="58"/>
      <c r="K281" s="58"/>
      <c r="L281" s="58"/>
      <c r="M281" s="58"/>
      <c r="N281" s="58"/>
      <c r="O281" s="58"/>
      <c r="P281" s="31"/>
      <c r="R281" s="6"/>
    </row>
    <row r="282" ht="14.25" customHeight="1">
      <c r="E282" s="31"/>
      <c r="F282" s="31"/>
      <c r="G282" s="58"/>
      <c r="H282" s="58"/>
      <c r="I282" s="58"/>
      <c r="J282" s="58"/>
      <c r="K282" s="58"/>
      <c r="L282" s="58"/>
      <c r="M282" s="58"/>
      <c r="N282" s="58"/>
      <c r="O282" s="58"/>
      <c r="P282" s="31"/>
      <c r="R282" s="6"/>
    </row>
    <row r="283" ht="14.25" customHeight="1">
      <c r="E283" s="31"/>
      <c r="F283" s="31"/>
      <c r="G283" s="58"/>
      <c r="H283" s="58"/>
      <c r="I283" s="58"/>
      <c r="J283" s="58"/>
      <c r="K283" s="58"/>
      <c r="L283" s="58"/>
      <c r="M283" s="58"/>
      <c r="N283" s="58"/>
      <c r="O283" s="58"/>
      <c r="P283" s="31"/>
      <c r="R283" s="6"/>
    </row>
    <row r="284" ht="14.25" customHeight="1">
      <c r="E284" s="31"/>
      <c r="F284" s="31"/>
      <c r="G284" s="58"/>
      <c r="H284" s="58"/>
      <c r="I284" s="58"/>
      <c r="J284" s="58"/>
      <c r="K284" s="58"/>
      <c r="L284" s="58"/>
      <c r="M284" s="58"/>
      <c r="N284" s="58"/>
      <c r="O284" s="58"/>
      <c r="P284" s="31"/>
      <c r="R284" s="6"/>
    </row>
    <row r="285" ht="14.25" customHeight="1">
      <c r="E285" s="31"/>
      <c r="F285" s="31"/>
      <c r="G285" s="58"/>
      <c r="H285" s="58"/>
      <c r="I285" s="58"/>
      <c r="J285" s="58"/>
      <c r="K285" s="58"/>
      <c r="L285" s="58"/>
      <c r="M285" s="58"/>
      <c r="N285" s="58"/>
      <c r="O285" s="58"/>
      <c r="P285" s="31"/>
      <c r="R285" s="6"/>
    </row>
    <row r="286" ht="14.25" customHeight="1">
      <c r="E286" s="31"/>
      <c r="F286" s="31"/>
      <c r="G286" s="58"/>
      <c r="H286" s="58"/>
      <c r="I286" s="58"/>
      <c r="J286" s="58"/>
      <c r="K286" s="58"/>
      <c r="L286" s="58"/>
      <c r="M286" s="58"/>
      <c r="N286" s="58"/>
      <c r="O286" s="58"/>
      <c r="P286" s="31"/>
      <c r="R286" s="6"/>
    </row>
    <row r="287" ht="14.25" customHeight="1">
      <c r="E287" s="31"/>
      <c r="F287" s="31"/>
      <c r="G287" s="58"/>
      <c r="H287" s="58"/>
      <c r="I287" s="58"/>
      <c r="J287" s="58"/>
      <c r="K287" s="58"/>
      <c r="L287" s="58"/>
      <c r="M287" s="58"/>
      <c r="N287" s="58"/>
      <c r="O287" s="58"/>
      <c r="P287" s="31"/>
      <c r="R287" s="6"/>
    </row>
    <row r="288" ht="14.25" customHeight="1">
      <c r="E288" s="31"/>
      <c r="F288" s="31"/>
      <c r="G288" s="58"/>
      <c r="H288" s="58"/>
      <c r="I288" s="58"/>
      <c r="J288" s="58"/>
      <c r="K288" s="58"/>
      <c r="L288" s="58"/>
      <c r="M288" s="58"/>
      <c r="N288" s="58"/>
      <c r="O288" s="58"/>
      <c r="P288" s="31"/>
      <c r="R288" s="6"/>
    </row>
    <row r="289" ht="14.25" customHeight="1">
      <c r="E289" s="31"/>
      <c r="F289" s="31"/>
      <c r="G289" s="58"/>
      <c r="H289" s="58"/>
      <c r="I289" s="58"/>
      <c r="J289" s="58"/>
      <c r="K289" s="58"/>
      <c r="L289" s="58"/>
      <c r="M289" s="58"/>
      <c r="N289" s="58"/>
      <c r="O289" s="58"/>
      <c r="P289" s="31"/>
      <c r="R289" s="6"/>
    </row>
    <row r="290" ht="14.25" customHeight="1">
      <c r="E290" s="31"/>
      <c r="F290" s="31"/>
      <c r="G290" s="58"/>
      <c r="H290" s="58"/>
      <c r="I290" s="58"/>
      <c r="J290" s="58"/>
      <c r="K290" s="58"/>
      <c r="L290" s="58"/>
      <c r="M290" s="58"/>
      <c r="N290" s="58"/>
      <c r="O290" s="58"/>
      <c r="P290" s="31"/>
      <c r="R290" s="6"/>
    </row>
    <row r="291" ht="14.25" customHeight="1">
      <c r="E291" s="31"/>
      <c r="F291" s="31"/>
      <c r="G291" s="58"/>
      <c r="H291" s="58"/>
      <c r="I291" s="58"/>
      <c r="J291" s="58"/>
      <c r="K291" s="58"/>
      <c r="L291" s="58"/>
      <c r="M291" s="58"/>
      <c r="N291" s="58"/>
      <c r="O291" s="58"/>
      <c r="P291" s="31"/>
      <c r="R291" s="6"/>
    </row>
    <row r="292" ht="14.25" customHeight="1">
      <c r="E292" s="31"/>
      <c r="F292" s="31"/>
      <c r="G292" s="58"/>
      <c r="H292" s="58"/>
      <c r="I292" s="58"/>
      <c r="J292" s="58"/>
      <c r="K292" s="58"/>
      <c r="L292" s="58"/>
      <c r="M292" s="58"/>
      <c r="N292" s="58"/>
      <c r="O292" s="58"/>
      <c r="P292" s="31"/>
      <c r="R292" s="6"/>
    </row>
    <row r="293" ht="14.25" customHeight="1">
      <c r="E293" s="31"/>
      <c r="F293" s="31"/>
      <c r="G293" s="58"/>
      <c r="H293" s="58"/>
      <c r="I293" s="58"/>
      <c r="J293" s="58"/>
      <c r="K293" s="58"/>
      <c r="L293" s="58"/>
      <c r="M293" s="58"/>
      <c r="N293" s="58"/>
      <c r="O293" s="58"/>
      <c r="P293" s="31"/>
      <c r="R293" s="6"/>
    </row>
    <row r="294" ht="14.25" customHeight="1">
      <c r="E294" s="31"/>
      <c r="F294" s="31"/>
      <c r="G294" s="58"/>
      <c r="H294" s="58"/>
      <c r="I294" s="58"/>
      <c r="J294" s="58"/>
      <c r="K294" s="58"/>
      <c r="L294" s="58"/>
      <c r="M294" s="58"/>
      <c r="N294" s="58"/>
      <c r="O294" s="58"/>
      <c r="P294" s="31"/>
      <c r="R294" s="6"/>
    </row>
    <row r="295" ht="14.25" customHeight="1">
      <c r="E295" s="31"/>
      <c r="F295" s="31"/>
      <c r="G295" s="58"/>
      <c r="H295" s="58"/>
      <c r="I295" s="58"/>
      <c r="J295" s="58"/>
      <c r="K295" s="58"/>
      <c r="L295" s="58"/>
      <c r="M295" s="58"/>
      <c r="N295" s="58"/>
      <c r="O295" s="58"/>
      <c r="P295" s="31"/>
      <c r="R295" s="6"/>
    </row>
    <row r="296" ht="14.25" customHeight="1">
      <c r="E296" s="31"/>
      <c r="F296" s="31"/>
      <c r="G296" s="58"/>
      <c r="H296" s="58"/>
      <c r="I296" s="58"/>
      <c r="J296" s="58"/>
      <c r="K296" s="58"/>
      <c r="L296" s="58"/>
      <c r="M296" s="58"/>
      <c r="N296" s="58"/>
      <c r="O296" s="58"/>
      <c r="P296" s="31"/>
      <c r="R296" s="6"/>
    </row>
    <row r="297" ht="14.25" customHeight="1">
      <c r="E297" s="31"/>
      <c r="F297" s="31"/>
      <c r="G297" s="58"/>
      <c r="H297" s="58"/>
      <c r="I297" s="58"/>
      <c r="J297" s="58"/>
      <c r="K297" s="58"/>
      <c r="L297" s="58"/>
      <c r="M297" s="58"/>
      <c r="N297" s="58"/>
      <c r="O297" s="58"/>
      <c r="P297" s="31"/>
      <c r="R297" s="6"/>
    </row>
    <row r="298" ht="14.25" customHeight="1">
      <c r="E298" s="31"/>
      <c r="F298" s="31"/>
      <c r="G298" s="58"/>
      <c r="H298" s="58"/>
      <c r="I298" s="58"/>
      <c r="J298" s="58"/>
      <c r="K298" s="58"/>
      <c r="L298" s="58"/>
      <c r="M298" s="58"/>
      <c r="N298" s="58"/>
      <c r="O298" s="58"/>
      <c r="P298" s="31"/>
      <c r="R298" s="6"/>
    </row>
    <row r="299" ht="14.25" customHeight="1">
      <c r="E299" s="31"/>
      <c r="F299" s="31"/>
      <c r="G299" s="58"/>
      <c r="H299" s="58"/>
      <c r="I299" s="58"/>
      <c r="J299" s="58"/>
      <c r="K299" s="58"/>
      <c r="L299" s="58"/>
      <c r="M299" s="58"/>
      <c r="N299" s="58"/>
      <c r="O299" s="58"/>
      <c r="P299" s="31"/>
      <c r="R299" s="6"/>
    </row>
    <row r="300" ht="14.25" customHeight="1">
      <c r="E300" s="31"/>
      <c r="F300" s="31"/>
      <c r="G300" s="58"/>
      <c r="H300" s="58"/>
      <c r="I300" s="58"/>
      <c r="J300" s="58"/>
      <c r="K300" s="58"/>
      <c r="L300" s="58"/>
      <c r="M300" s="58"/>
      <c r="N300" s="58"/>
      <c r="O300" s="58"/>
      <c r="P300" s="31"/>
      <c r="R300" s="6"/>
    </row>
    <row r="301" ht="14.25" customHeight="1">
      <c r="E301" s="31"/>
      <c r="F301" s="31"/>
      <c r="G301" s="58"/>
      <c r="H301" s="58"/>
      <c r="I301" s="58"/>
      <c r="J301" s="58"/>
      <c r="K301" s="58"/>
      <c r="L301" s="58"/>
      <c r="M301" s="58"/>
      <c r="N301" s="58"/>
      <c r="O301" s="58"/>
      <c r="P301" s="31"/>
      <c r="R301" s="6"/>
    </row>
    <row r="302" ht="14.25" customHeight="1">
      <c r="E302" s="31"/>
      <c r="F302" s="31"/>
      <c r="G302" s="58"/>
      <c r="H302" s="58"/>
      <c r="I302" s="58"/>
      <c r="J302" s="58"/>
      <c r="K302" s="58"/>
      <c r="L302" s="58"/>
      <c r="M302" s="58"/>
      <c r="N302" s="58"/>
      <c r="O302" s="58"/>
      <c r="P302" s="31"/>
      <c r="R302" s="6"/>
    </row>
    <row r="303" ht="14.25" customHeight="1">
      <c r="E303" s="31"/>
      <c r="F303" s="31"/>
      <c r="G303" s="58"/>
      <c r="H303" s="58"/>
      <c r="I303" s="58"/>
      <c r="J303" s="58"/>
      <c r="K303" s="58"/>
      <c r="L303" s="58"/>
      <c r="M303" s="58"/>
      <c r="N303" s="58"/>
      <c r="O303" s="58"/>
      <c r="P303" s="31"/>
      <c r="R303" s="6"/>
    </row>
    <row r="304" ht="14.25" customHeight="1">
      <c r="E304" s="31"/>
      <c r="F304" s="31"/>
      <c r="G304" s="58"/>
      <c r="H304" s="58"/>
      <c r="I304" s="58"/>
      <c r="J304" s="58"/>
      <c r="K304" s="58"/>
      <c r="L304" s="58"/>
      <c r="M304" s="58"/>
      <c r="N304" s="58"/>
      <c r="O304" s="58"/>
      <c r="P304" s="31"/>
      <c r="R304" s="6"/>
    </row>
    <row r="305" ht="14.25" customHeight="1">
      <c r="E305" s="31"/>
      <c r="F305" s="31"/>
      <c r="G305" s="58"/>
      <c r="H305" s="58"/>
      <c r="I305" s="58"/>
      <c r="J305" s="58"/>
      <c r="K305" s="58"/>
      <c r="L305" s="58"/>
      <c r="M305" s="58"/>
      <c r="N305" s="58"/>
      <c r="O305" s="58"/>
      <c r="P305" s="31"/>
      <c r="R305" s="6"/>
    </row>
    <row r="306" ht="14.25" customHeight="1">
      <c r="E306" s="31"/>
      <c r="F306" s="31"/>
      <c r="G306" s="58"/>
      <c r="H306" s="58"/>
      <c r="I306" s="58"/>
      <c r="J306" s="58"/>
      <c r="K306" s="58"/>
      <c r="L306" s="58"/>
      <c r="M306" s="58"/>
      <c r="N306" s="58"/>
      <c r="O306" s="58"/>
      <c r="P306" s="31"/>
      <c r="R306" s="6"/>
    </row>
    <row r="307" ht="14.25" customHeight="1">
      <c r="E307" s="31"/>
      <c r="F307" s="31"/>
      <c r="G307" s="58"/>
      <c r="H307" s="58"/>
      <c r="I307" s="58"/>
      <c r="J307" s="58"/>
      <c r="K307" s="58"/>
      <c r="L307" s="58"/>
      <c r="M307" s="58"/>
      <c r="N307" s="58"/>
      <c r="O307" s="58"/>
      <c r="P307" s="31"/>
      <c r="R307" s="6"/>
    </row>
    <row r="308" ht="14.25" customHeight="1">
      <c r="E308" s="31"/>
      <c r="F308" s="31"/>
      <c r="G308" s="58"/>
      <c r="H308" s="58"/>
      <c r="I308" s="58"/>
      <c r="J308" s="58"/>
      <c r="K308" s="58"/>
      <c r="L308" s="58"/>
      <c r="M308" s="58"/>
      <c r="N308" s="58"/>
      <c r="O308" s="58"/>
      <c r="P308" s="31"/>
      <c r="R308" s="6"/>
    </row>
    <row r="309" ht="14.25" customHeight="1">
      <c r="E309" s="31"/>
      <c r="F309" s="31"/>
      <c r="G309" s="58"/>
      <c r="H309" s="58"/>
      <c r="I309" s="58"/>
      <c r="J309" s="58"/>
      <c r="K309" s="58"/>
      <c r="L309" s="58"/>
      <c r="M309" s="58"/>
      <c r="N309" s="58"/>
      <c r="O309" s="58"/>
      <c r="P309" s="31"/>
      <c r="R309" s="6"/>
    </row>
    <row r="310" ht="14.25" customHeight="1">
      <c r="E310" s="31"/>
      <c r="F310" s="31"/>
      <c r="G310" s="58"/>
      <c r="H310" s="58"/>
      <c r="I310" s="58"/>
      <c r="J310" s="58"/>
      <c r="K310" s="58"/>
      <c r="L310" s="58"/>
      <c r="M310" s="58"/>
      <c r="N310" s="58"/>
      <c r="O310" s="58"/>
      <c r="P310" s="31"/>
      <c r="R310" s="6"/>
    </row>
    <row r="311" ht="14.25" customHeight="1">
      <c r="E311" s="31"/>
      <c r="F311" s="31"/>
      <c r="G311" s="58"/>
      <c r="H311" s="58"/>
      <c r="I311" s="58"/>
      <c r="J311" s="58"/>
      <c r="K311" s="58"/>
      <c r="L311" s="58"/>
      <c r="M311" s="58"/>
      <c r="N311" s="58"/>
      <c r="O311" s="58"/>
      <c r="P311" s="31"/>
      <c r="R311" s="6"/>
    </row>
    <row r="312" ht="14.25" customHeight="1">
      <c r="E312" s="31"/>
      <c r="F312" s="31"/>
      <c r="G312" s="58"/>
      <c r="H312" s="58"/>
      <c r="I312" s="58"/>
      <c r="J312" s="58"/>
      <c r="K312" s="58"/>
      <c r="L312" s="58"/>
      <c r="M312" s="58"/>
      <c r="N312" s="58"/>
      <c r="O312" s="58"/>
      <c r="P312" s="31"/>
      <c r="R312" s="6"/>
    </row>
    <row r="313" ht="14.25" customHeight="1">
      <c r="E313" s="31"/>
      <c r="F313" s="31"/>
      <c r="G313" s="58"/>
      <c r="H313" s="58"/>
      <c r="I313" s="58"/>
      <c r="J313" s="58"/>
      <c r="K313" s="58"/>
      <c r="L313" s="58"/>
      <c r="M313" s="58"/>
      <c r="N313" s="58"/>
      <c r="O313" s="58"/>
      <c r="P313" s="31"/>
      <c r="R313" s="6"/>
    </row>
    <row r="314" ht="14.25" customHeight="1">
      <c r="E314" s="31"/>
      <c r="F314" s="31"/>
      <c r="G314" s="58"/>
      <c r="H314" s="58"/>
      <c r="I314" s="58"/>
      <c r="J314" s="58"/>
      <c r="K314" s="58"/>
      <c r="L314" s="58"/>
      <c r="M314" s="58"/>
      <c r="N314" s="58"/>
      <c r="O314" s="58"/>
      <c r="P314" s="31"/>
      <c r="R314" s="6"/>
    </row>
    <row r="315" ht="14.25" customHeight="1">
      <c r="E315" s="31"/>
      <c r="F315" s="31"/>
      <c r="G315" s="58"/>
      <c r="H315" s="58"/>
      <c r="I315" s="58"/>
      <c r="J315" s="58"/>
      <c r="K315" s="58"/>
      <c r="L315" s="58"/>
      <c r="M315" s="58"/>
      <c r="N315" s="58"/>
      <c r="O315" s="58"/>
      <c r="P315" s="31"/>
      <c r="R315" s="6"/>
    </row>
    <row r="316" ht="14.25" customHeight="1">
      <c r="E316" s="31"/>
      <c r="F316" s="31"/>
      <c r="G316" s="58"/>
      <c r="H316" s="58"/>
      <c r="I316" s="58"/>
      <c r="J316" s="58"/>
      <c r="K316" s="58"/>
      <c r="L316" s="58"/>
      <c r="M316" s="58"/>
      <c r="N316" s="58"/>
      <c r="O316" s="58"/>
      <c r="P316" s="31"/>
      <c r="R316" s="6"/>
    </row>
    <row r="317" ht="14.25" customHeight="1">
      <c r="E317" s="31"/>
      <c r="F317" s="31"/>
      <c r="G317" s="58"/>
      <c r="H317" s="58"/>
      <c r="I317" s="58"/>
      <c r="J317" s="58"/>
      <c r="K317" s="58"/>
      <c r="L317" s="58"/>
      <c r="M317" s="58"/>
      <c r="N317" s="58"/>
      <c r="O317" s="58"/>
      <c r="P317" s="31"/>
      <c r="R317" s="6"/>
    </row>
    <row r="318" ht="14.25" customHeight="1">
      <c r="E318" s="31"/>
      <c r="F318" s="31"/>
      <c r="G318" s="58"/>
      <c r="H318" s="58"/>
      <c r="I318" s="58"/>
      <c r="J318" s="58"/>
      <c r="K318" s="58"/>
      <c r="L318" s="58"/>
      <c r="M318" s="58"/>
      <c r="N318" s="58"/>
      <c r="O318" s="58"/>
      <c r="P318" s="31"/>
      <c r="R318" s="6"/>
    </row>
    <row r="319" ht="14.25" customHeight="1">
      <c r="E319" s="31"/>
      <c r="F319" s="31"/>
      <c r="G319" s="58"/>
      <c r="H319" s="58"/>
      <c r="I319" s="58"/>
      <c r="J319" s="58"/>
      <c r="K319" s="58"/>
      <c r="L319" s="58"/>
      <c r="M319" s="58"/>
      <c r="N319" s="58"/>
      <c r="O319" s="58"/>
      <c r="P319" s="31"/>
      <c r="R319" s="6"/>
    </row>
    <row r="320" ht="14.25" customHeight="1">
      <c r="E320" s="31"/>
      <c r="F320" s="31"/>
      <c r="G320" s="58"/>
      <c r="H320" s="58"/>
      <c r="I320" s="58"/>
      <c r="J320" s="58"/>
      <c r="K320" s="58"/>
      <c r="L320" s="58"/>
      <c r="M320" s="58"/>
      <c r="N320" s="58"/>
      <c r="O320" s="58"/>
      <c r="P320" s="31"/>
      <c r="R320" s="6"/>
    </row>
    <row r="321" ht="14.25" customHeight="1">
      <c r="E321" s="31"/>
      <c r="F321" s="31"/>
      <c r="G321" s="58"/>
      <c r="H321" s="58"/>
      <c r="I321" s="58"/>
      <c r="J321" s="58"/>
      <c r="K321" s="58"/>
      <c r="L321" s="58"/>
      <c r="M321" s="58"/>
      <c r="N321" s="58"/>
      <c r="O321" s="58"/>
      <c r="P321" s="31"/>
      <c r="R321" s="6"/>
    </row>
    <row r="322" ht="14.25" customHeight="1">
      <c r="E322" s="31"/>
      <c r="F322" s="31"/>
      <c r="G322" s="58"/>
      <c r="H322" s="58"/>
      <c r="I322" s="58"/>
      <c r="J322" s="58"/>
      <c r="K322" s="58"/>
      <c r="L322" s="58"/>
      <c r="M322" s="58"/>
      <c r="N322" s="58"/>
      <c r="O322" s="58"/>
      <c r="P322" s="31"/>
      <c r="R322" s="6"/>
    </row>
    <row r="323" ht="14.25" customHeight="1">
      <c r="E323" s="31"/>
      <c r="F323" s="31"/>
      <c r="G323" s="58"/>
      <c r="H323" s="58"/>
      <c r="I323" s="58"/>
      <c r="J323" s="58"/>
      <c r="K323" s="58"/>
      <c r="L323" s="58"/>
      <c r="M323" s="58"/>
      <c r="N323" s="58"/>
      <c r="O323" s="58"/>
      <c r="P323" s="31"/>
      <c r="R323" s="6"/>
    </row>
    <row r="324" ht="14.25" customHeight="1">
      <c r="E324" s="31"/>
      <c r="F324" s="31"/>
      <c r="G324" s="58"/>
      <c r="H324" s="58"/>
      <c r="I324" s="58"/>
      <c r="J324" s="58"/>
      <c r="K324" s="58"/>
      <c r="L324" s="58"/>
      <c r="M324" s="58"/>
      <c r="N324" s="58"/>
      <c r="O324" s="58"/>
      <c r="P324" s="31"/>
      <c r="R324" s="6"/>
    </row>
    <row r="325" ht="14.25" customHeight="1">
      <c r="E325" s="31"/>
      <c r="F325" s="31"/>
      <c r="G325" s="58"/>
      <c r="H325" s="58"/>
      <c r="I325" s="58"/>
      <c r="J325" s="58"/>
      <c r="K325" s="58"/>
      <c r="L325" s="58"/>
      <c r="M325" s="58"/>
      <c r="N325" s="58"/>
      <c r="O325" s="58"/>
      <c r="P325" s="31"/>
      <c r="R325" s="6"/>
    </row>
    <row r="326" ht="14.25" customHeight="1">
      <c r="E326" s="31"/>
      <c r="F326" s="31"/>
      <c r="G326" s="58"/>
      <c r="H326" s="58"/>
      <c r="I326" s="58"/>
      <c r="J326" s="58"/>
      <c r="K326" s="58"/>
      <c r="L326" s="58"/>
      <c r="M326" s="58"/>
      <c r="N326" s="58"/>
      <c r="O326" s="58"/>
      <c r="P326" s="31"/>
      <c r="R326" s="6"/>
    </row>
    <row r="327" ht="14.25" customHeight="1">
      <c r="E327" s="31"/>
      <c r="F327" s="31"/>
      <c r="G327" s="58"/>
      <c r="H327" s="58"/>
      <c r="I327" s="58"/>
      <c r="J327" s="58"/>
      <c r="K327" s="58"/>
      <c r="L327" s="58"/>
      <c r="M327" s="58"/>
      <c r="N327" s="58"/>
      <c r="O327" s="58"/>
      <c r="P327" s="31"/>
      <c r="R327" s="6"/>
    </row>
    <row r="328" ht="14.25" customHeight="1">
      <c r="E328" s="31"/>
      <c r="F328" s="31"/>
      <c r="G328" s="58"/>
      <c r="H328" s="58"/>
      <c r="I328" s="58"/>
      <c r="J328" s="58"/>
      <c r="K328" s="58"/>
      <c r="L328" s="58"/>
      <c r="M328" s="58"/>
      <c r="N328" s="58"/>
      <c r="O328" s="58"/>
      <c r="P328" s="31"/>
      <c r="R328" s="6"/>
    </row>
    <row r="329" ht="14.25" customHeight="1">
      <c r="E329" s="31"/>
      <c r="F329" s="31"/>
      <c r="G329" s="58"/>
      <c r="H329" s="58"/>
      <c r="I329" s="58"/>
      <c r="J329" s="58"/>
      <c r="K329" s="58"/>
      <c r="L329" s="58"/>
      <c r="M329" s="58"/>
      <c r="N329" s="58"/>
      <c r="O329" s="58"/>
      <c r="P329" s="31"/>
      <c r="R329" s="6"/>
    </row>
    <row r="330" ht="14.25" customHeight="1">
      <c r="E330" s="31"/>
      <c r="F330" s="31"/>
      <c r="G330" s="58"/>
      <c r="H330" s="58"/>
      <c r="I330" s="58"/>
      <c r="J330" s="58"/>
      <c r="K330" s="58"/>
      <c r="L330" s="58"/>
      <c r="M330" s="58"/>
      <c r="N330" s="58"/>
      <c r="O330" s="58"/>
      <c r="P330" s="31"/>
      <c r="R330" s="6"/>
    </row>
    <row r="331" ht="14.25" customHeight="1">
      <c r="E331" s="31"/>
      <c r="F331" s="31"/>
      <c r="G331" s="58"/>
      <c r="H331" s="58"/>
      <c r="I331" s="58"/>
      <c r="J331" s="58"/>
      <c r="K331" s="58"/>
      <c r="L331" s="58"/>
      <c r="M331" s="58"/>
      <c r="N331" s="58"/>
      <c r="O331" s="58"/>
      <c r="P331" s="31"/>
      <c r="R331" s="6"/>
    </row>
    <row r="332" ht="14.25" customHeight="1">
      <c r="E332" s="31"/>
      <c r="F332" s="31"/>
      <c r="G332" s="58"/>
      <c r="H332" s="58"/>
      <c r="I332" s="58"/>
      <c r="J332" s="58"/>
      <c r="K332" s="58"/>
      <c r="L332" s="58"/>
      <c r="M332" s="58"/>
      <c r="N332" s="58"/>
      <c r="O332" s="58"/>
      <c r="P332" s="31"/>
      <c r="R332" s="6"/>
    </row>
    <row r="333" ht="14.25" customHeight="1">
      <c r="E333" s="31"/>
      <c r="F333" s="31"/>
      <c r="G333" s="58"/>
      <c r="H333" s="58"/>
      <c r="I333" s="58"/>
      <c r="J333" s="58"/>
      <c r="K333" s="58"/>
      <c r="L333" s="58"/>
      <c r="M333" s="58"/>
      <c r="N333" s="58"/>
      <c r="O333" s="58"/>
      <c r="P333" s="31"/>
      <c r="R333" s="6"/>
    </row>
    <row r="334" ht="14.25" customHeight="1">
      <c r="E334" s="31"/>
      <c r="F334" s="31"/>
      <c r="G334" s="58"/>
      <c r="H334" s="58"/>
      <c r="I334" s="58"/>
      <c r="J334" s="58"/>
      <c r="K334" s="58"/>
      <c r="L334" s="58"/>
      <c r="M334" s="58"/>
      <c r="N334" s="58"/>
      <c r="O334" s="58"/>
      <c r="P334" s="31"/>
      <c r="R334" s="6"/>
    </row>
    <row r="335" ht="14.25" customHeight="1">
      <c r="E335" s="31"/>
      <c r="F335" s="31"/>
      <c r="G335" s="58"/>
      <c r="H335" s="58"/>
      <c r="I335" s="58"/>
      <c r="J335" s="58"/>
      <c r="K335" s="58"/>
      <c r="L335" s="58"/>
      <c r="M335" s="58"/>
      <c r="N335" s="58"/>
      <c r="O335" s="58"/>
      <c r="P335" s="31"/>
      <c r="R335" s="6"/>
    </row>
    <row r="336" ht="14.25" customHeight="1">
      <c r="E336" s="31"/>
      <c r="F336" s="31"/>
      <c r="G336" s="58"/>
      <c r="H336" s="58"/>
      <c r="I336" s="58"/>
      <c r="J336" s="58"/>
      <c r="K336" s="58"/>
      <c r="L336" s="58"/>
      <c r="M336" s="58"/>
      <c r="N336" s="58"/>
      <c r="O336" s="58"/>
      <c r="P336" s="31"/>
      <c r="R336" s="6"/>
    </row>
    <row r="337" ht="14.25" customHeight="1">
      <c r="E337" s="31"/>
      <c r="F337" s="31"/>
      <c r="G337" s="58"/>
      <c r="H337" s="58"/>
      <c r="I337" s="58"/>
      <c r="J337" s="58"/>
      <c r="K337" s="58"/>
      <c r="L337" s="58"/>
      <c r="M337" s="58"/>
      <c r="N337" s="58"/>
      <c r="O337" s="58"/>
      <c r="P337" s="31"/>
      <c r="R337" s="6"/>
    </row>
    <row r="338" ht="14.25" customHeight="1">
      <c r="E338" s="31"/>
      <c r="F338" s="31"/>
      <c r="G338" s="58"/>
      <c r="H338" s="58"/>
      <c r="I338" s="58"/>
      <c r="J338" s="58"/>
      <c r="K338" s="58"/>
      <c r="L338" s="58"/>
      <c r="M338" s="58"/>
      <c r="N338" s="58"/>
      <c r="O338" s="58"/>
      <c r="P338" s="31"/>
      <c r="R338" s="6"/>
    </row>
    <row r="339" ht="14.25" customHeight="1">
      <c r="E339" s="31"/>
      <c r="F339" s="31"/>
      <c r="G339" s="58"/>
      <c r="H339" s="58"/>
      <c r="I339" s="58"/>
      <c r="J339" s="58"/>
      <c r="K339" s="58"/>
      <c r="L339" s="58"/>
      <c r="M339" s="58"/>
      <c r="N339" s="58"/>
      <c r="O339" s="58"/>
      <c r="P339" s="31"/>
      <c r="R339" s="6"/>
    </row>
    <row r="340" ht="14.25" customHeight="1">
      <c r="E340" s="31"/>
      <c r="F340" s="31"/>
      <c r="G340" s="58"/>
      <c r="H340" s="58"/>
      <c r="I340" s="58"/>
      <c r="J340" s="58"/>
      <c r="K340" s="58"/>
      <c r="L340" s="58"/>
      <c r="M340" s="58"/>
      <c r="N340" s="58"/>
      <c r="O340" s="58"/>
      <c r="P340" s="31"/>
      <c r="R340" s="6"/>
    </row>
    <row r="341" ht="14.25" customHeight="1">
      <c r="E341" s="31"/>
      <c r="F341" s="31"/>
      <c r="G341" s="58"/>
      <c r="H341" s="58"/>
      <c r="I341" s="58"/>
      <c r="J341" s="58"/>
      <c r="K341" s="58"/>
      <c r="L341" s="58"/>
      <c r="M341" s="58"/>
      <c r="N341" s="58"/>
      <c r="O341" s="58"/>
      <c r="P341" s="31"/>
      <c r="R341" s="6"/>
    </row>
    <row r="342" ht="14.25" customHeight="1">
      <c r="E342" s="31"/>
      <c r="F342" s="31"/>
      <c r="G342" s="58"/>
      <c r="H342" s="58"/>
      <c r="I342" s="58"/>
      <c r="J342" s="58"/>
      <c r="K342" s="58"/>
      <c r="L342" s="58"/>
      <c r="M342" s="58"/>
      <c r="N342" s="58"/>
      <c r="O342" s="58"/>
      <c r="P342" s="31"/>
      <c r="R342" s="6"/>
    </row>
    <row r="343" ht="14.25" customHeight="1">
      <c r="E343" s="31"/>
      <c r="F343" s="31"/>
      <c r="G343" s="58"/>
      <c r="H343" s="58"/>
      <c r="I343" s="58"/>
      <c r="J343" s="58"/>
      <c r="K343" s="58"/>
      <c r="L343" s="58"/>
      <c r="M343" s="58"/>
      <c r="N343" s="58"/>
      <c r="O343" s="58"/>
      <c r="P343" s="31"/>
      <c r="R343" s="6"/>
    </row>
    <row r="344" ht="14.25" customHeight="1">
      <c r="E344" s="31"/>
      <c r="F344" s="31"/>
      <c r="G344" s="58"/>
      <c r="H344" s="58"/>
      <c r="I344" s="58"/>
      <c r="J344" s="58"/>
      <c r="K344" s="58"/>
      <c r="L344" s="58"/>
      <c r="M344" s="58"/>
      <c r="N344" s="58"/>
      <c r="O344" s="58"/>
      <c r="P344" s="31"/>
      <c r="R344" s="6"/>
    </row>
    <row r="345" ht="14.25" customHeight="1">
      <c r="E345" s="31"/>
      <c r="F345" s="31"/>
      <c r="G345" s="58"/>
      <c r="H345" s="58"/>
      <c r="I345" s="58"/>
      <c r="J345" s="58"/>
      <c r="K345" s="58"/>
      <c r="L345" s="58"/>
      <c r="M345" s="58"/>
      <c r="N345" s="58"/>
      <c r="O345" s="58"/>
      <c r="P345" s="31"/>
      <c r="R345" s="6"/>
    </row>
    <row r="346" ht="14.25" customHeight="1">
      <c r="E346" s="31"/>
      <c r="F346" s="31"/>
      <c r="G346" s="58"/>
      <c r="H346" s="58"/>
      <c r="I346" s="58"/>
      <c r="J346" s="58"/>
      <c r="K346" s="58"/>
      <c r="L346" s="58"/>
      <c r="M346" s="58"/>
      <c r="N346" s="58"/>
      <c r="O346" s="58"/>
      <c r="P346" s="31"/>
      <c r="R346" s="6"/>
    </row>
    <row r="347" ht="14.25" customHeight="1">
      <c r="E347" s="31"/>
      <c r="F347" s="31"/>
      <c r="G347" s="58"/>
      <c r="H347" s="58"/>
      <c r="I347" s="58"/>
      <c r="J347" s="58"/>
      <c r="K347" s="58"/>
      <c r="L347" s="58"/>
      <c r="M347" s="58"/>
      <c r="N347" s="58"/>
      <c r="O347" s="58"/>
      <c r="P347" s="31"/>
      <c r="R347" s="6"/>
    </row>
    <row r="348" ht="14.25" customHeight="1">
      <c r="E348" s="31"/>
      <c r="F348" s="31"/>
      <c r="G348" s="58"/>
      <c r="H348" s="58"/>
      <c r="I348" s="58"/>
      <c r="J348" s="58"/>
      <c r="K348" s="58"/>
      <c r="L348" s="58"/>
      <c r="M348" s="58"/>
      <c r="N348" s="58"/>
      <c r="O348" s="58"/>
      <c r="P348" s="31"/>
      <c r="R348" s="6"/>
    </row>
    <row r="349" ht="14.25" customHeight="1">
      <c r="E349" s="31"/>
      <c r="F349" s="31"/>
      <c r="G349" s="58"/>
      <c r="H349" s="58"/>
      <c r="I349" s="58"/>
      <c r="J349" s="58"/>
      <c r="K349" s="58"/>
      <c r="L349" s="58"/>
      <c r="M349" s="58"/>
      <c r="N349" s="58"/>
      <c r="O349" s="58"/>
      <c r="P349" s="31"/>
      <c r="R349" s="6"/>
    </row>
    <row r="350" ht="14.25" customHeight="1">
      <c r="E350" s="31"/>
      <c r="F350" s="31"/>
      <c r="G350" s="58"/>
      <c r="H350" s="58"/>
      <c r="I350" s="58"/>
      <c r="J350" s="58"/>
      <c r="K350" s="58"/>
      <c r="L350" s="58"/>
      <c r="M350" s="58"/>
      <c r="N350" s="58"/>
      <c r="O350" s="58"/>
      <c r="P350" s="31"/>
      <c r="R350" s="6"/>
    </row>
    <row r="351" ht="14.25" customHeight="1">
      <c r="E351" s="31"/>
      <c r="F351" s="31"/>
      <c r="G351" s="58"/>
      <c r="H351" s="58"/>
      <c r="I351" s="58"/>
      <c r="J351" s="58"/>
      <c r="K351" s="58"/>
      <c r="L351" s="58"/>
      <c r="M351" s="58"/>
      <c r="N351" s="58"/>
      <c r="O351" s="58"/>
      <c r="P351" s="31"/>
      <c r="R351" s="6"/>
    </row>
    <row r="352" ht="14.25" customHeight="1">
      <c r="E352" s="31"/>
      <c r="F352" s="31"/>
      <c r="G352" s="58"/>
      <c r="H352" s="58"/>
      <c r="I352" s="58"/>
      <c r="J352" s="58"/>
      <c r="K352" s="58"/>
      <c r="L352" s="58"/>
      <c r="M352" s="58"/>
      <c r="N352" s="58"/>
      <c r="O352" s="58"/>
      <c r="P352" s="31"/>
      <c r="R352" s="6"/>
    </row>
    <row r="353" ht="14.25" customHeight="1">
      <c r="E353" s="31"/>
      <c r="F353" s="31"/>
      <c r="G353" s="58"/>
      <c r="H353" s="58"/>
      <c r="I353" s="58"/>
      <c r="J353" s="58"/>
      <c r="K353" s="58"/>
      <c r="L353" s="58"/>
      <c r="M353" s="58"/>
      <c r="N353" s="58"/>
      <c r="O353" s="58"/>
      <c r="P353" s="31"/>
      <c r="R353" s="6"/>
    </row>
    <row r="354" ht="14.25" customHeight="1">
      <c r="E354" s="31"/>
      <c r="F354" s="31"/>
      <c r="G354" s="58"/>
      <c r="H354" s="58"/>
      <c r="I354" s="58"/>
      <c r="J354" s="58"/>
      <c r="K354" s="58"/>
      <c r="L354" s="58"/>
      <c r="M354" s="58"/>
      <c r="N354" s="58"/>
      <c r="O354" s="58"/>
      <c r="P354" s="31"/>
      <c r="R354" s="6"/>
    </row>
    <row r="355" ht="14.25" customHeight="1">
      <c r="E355" s="31"/>
      <c r="F355" s="31"/>
      <c r="G355" s="58"/>
      <c r="H355" s="58"/>
      <c r="I355" s="58"/>
      <c r="J355" s="58"/>
      <c r="K355" s="58"/>
      <c r="L355" s="58"/>
      <c r="M355" s="58"/>
      <c r="N355" s="58"/>
      <c r="O355" s="58"/>
      <c r="P355" s="31"/>
      <c r="R355" s="6"/>
    </row>
    <row r="356" ht="14.25" customHeight="1">
      <c r="E356" s="31"/>
      <c r="F356" s="31"/>
      <c r="G356" s="58"/>
      <c r="H356" s="58"/>
      <c r="I356" s="58"/>
      <c r="J356" s="58"/>
      <c r="K356" s="58"/>
      <c r="L356" s="58"/>
      <c r="M356" s="58"/>
      <c r="N356" s="58"/>
      <c r="O356" s="58"/>
      <c r="P356" s="31"/>
      <c r="R356" s="6"/>
    </row>
    <row r="357" ht="14.25" customHeight="1">
      <c r="E357" s="31"/>
      <c r="F357" s="31"/>
      <c r="G357" s="58"/>
      <c r="H357" s="58"/>
      <c r="I357" s="58"/>
      <c r="J357" s="58"/>
      <c r="K357" s="58"/>
      <c r="L357" s="58"/>
      <c r="M357" s="58"/>
      <c r="N357" s="58"/>
      <c r="O357" s="58"/>
      <c r="P357" s="31"/>
      <c r="R357" s="6"/>
    </row>
    <row r="358" ht="14.25" customHeight="1">
      <c r="E358" s="31"/>
      <c r="F358" s="31"/>
      <c r="G358" s="58"/>
      <c r="H358" s="58"/>
      <c r="I358" s="58"/>
      <c r="J358" s="58"/>
      <c r="K358" s="58"/>
      <c r="L358" s="58"/>
      <c r="M358" s="58"/>
      <c r="N358" s="58"/>
      <c r="O358" s="58"/>
      <c r="P358" s="31"/>
      <c r="R358" s="6"/>
    </row>
    <row r="359" ht="14.25" customHeight="1">
      <c r="E359" s="31"/>
      <c r="F359" s="31"/>
      <c r="G359" s="58"/>
      <c r="H359" s="58"/>
      <c r="I359" s="58"/>
      <c r="J359" s="58"/>
      <c r="K359" s="58"/>
      <c r="L359" s="58"/>
      <c r="M359" s="58"/>
      <c r="N359" s="58"/>
      <c r="O359" s="58"/>
      <c r="P359" s="31"/>
      <c r="R359" s="6"/>
    </row>
    <row r="360" ht="14.25" customHeight="1">
      <c r="E360" s="31"/>
      <c r="F360" s="31"/>
      <c r="G360" s="58"/>
      <c r="H360" s="58"/>
      <c r="I360" s="58"/>
      <c r="J360" s="58"/>
      <c r="K360" s="58"/>
      <c r="L360" s="58"/>
      <c r="M360" s="58"/>
      <c r="N360" s="58"/>
      <c r="O360" s="58"/>
      <c r="P360" s="31"/>
      <c r="R360" s="6"/>
    </row>
    <row r="361" ht="14.25" customHeight="1">
      <c r="E361" s="31"/>
      <c r="F361" s="31"/>
      <c r="G361" s="58"/>
      <c r="H361" s="58"/>
      <c r="I361" s="58"/>
      <c r="J361" s="58"/>
      <c r="K361" s="58"/>
      <c r="L361" s="58"/>
      <c r="M361" s="58"/>
      <c r="N361" s="58"/>
      <c r="O361" s="58"/>
      <c r="P361" s="31"/>
      <c r="R361" s="6"/>
    </row>
    <row r="362" ht="14.25" customHeight="1">
      <c r="E362" s="31"/>
      <c r="F362" s="31"/>
      <c r="G362" s="58"/>
      <c r="H362" s="58"/>
      <c r="I362" s="58"/>
      <c r="J362" s="58"/>
      <c r="K362" s="58"/>
      <c r="L362" s="58"/>
      <c r="M362" s="58"/>
      <c r="N362" s="58"/>
      <c r="O362" s="58"/>
      <c r="P362" s="31"/>
      <c r="R362" s="6"/>
    </row>
    <row r="363" ht="14.25" customHeight="1">
      <c r="E363" s="31"/>
      <c r="F363" s="31"/>
      <c r="G363" s="58"/>
      <c r="H363" s="58"/>
      <c r="I363" s="58"/>
      <c r="J363" s="58"/>
      <c r="K363" s="58"/>
      <c r="L363" s="58"/>
      <c r="M363" s="58"/>
      <c r="N363" s="58"/>
      <c r="O363" s="58"/>
      <c r="P363" s="31"/>
      <c r="R363" s="6"/>
    </row>
    <row r="364" ht="14.25" customHeight="1">
      <c r="E364" s="31"/>
      <c r="F364" s="31"/>
      <c r="G364" s="58"/>
      <c r="H364" s="58"/>
      <c r="I364" s="58"/>
      <c r="J364" s="58"/>
      <c r="K364" s="58"/>
      <c r="L364" s="58"/>
      <c r="M364" s="58"/>
      <c r="N364" s="58"/>
      <c r="O364" s="58"/>
      <c r="P364" s="31"/>
      <c r="R364" s="6"/>
    </row>
    <row r="365" ht="14.25" customHeight="1">
      <c r="E365" s="31"/>
      <c r="F365" s="31"/>
      <c r="G365" s="58"/>
      <c r="H365" s="58"/>
      <c r="I365" s="58"/>
      <c r="J365" s="58"/>
      <c r="K365" s="58"/>
      <c r="L365" s="58"/>
      <c r="M365" s="58"/>
      <c r="N365" s="58"/>
      <c r="O365" s="58"/>
      <c r="P365" s="31"/>
      <c r="R365" s="6"/>
    </row>
    <row r="366" ht="14.25" customHeight="1">
      <c r="E366" s="31"/>
      <c r="F366" s="31"/>
      <c r="G366" s="58"/>
      <c r="H366" s="58"/>
      <c r="I366" s="58"/>
      <c r="J366" s="58"/>
      <c r="K366" s="58"/>
      <c r="L366" s="58"/>
      <c r="M366" s="58"/>
      <c r="N366" s="58"/>
      <c r="O366" s="58"/>
      <c r="P366" s="31"/>
      <c r="R366" s="6"/>
    </row>
    <row r="367" ht="14.25" customHeight="1">
      <c r="E367" s="31"/>
      <c r="F367" s="31"/>
      <c r="G367" s="58"/>
      <c r="H367" s="58"/>
      <c r="I367" s="58"/>
      <c r="J367" s="58"/>
      <c r="K367" s="58"/>
      <c r="L367" s="58"/>
      <c r="M367" s="58"/>
      <c r="N367" s="58"/>
      <c r="O367" s="58"/>
      <c r="P367" s="31"/>
      <c r="R367" s="6"/>
    </row>
    <row r="368" ht="14.25" customHeight="1">
      <c r="E368" s="31"/>
      <c r="F368" s="31"/>
      <c r="G368" s="58"/>
      <c r="H368" s="58"/>
      <c r="I368" s="58"/>
      <c r="J368" s="58"/>
      <c r="K368" s="58"/>
      <c r="L368" s="58"/>
      <c r="M368" s="58"/>
      <c r="N368" s="58"/>
      <c r="O368" s="58"/>
      <c r="P368" s="31"/>
      <c r="R368" s="6"/>
    </row>
    <row r="369" ht="14.25" customHeight="1">
      <c r="E369" s="31"/>
      <c r="F369" s="31"/>
      <c r="G369" s="58"/>
      <c r="H369" s="58"/>
      <c r="I369" s="58"/>
      <c r="J369" s="58"/>
      <c r="K369" s="58"/>
      <c r="L369" s="58"/>
      <c r="M369" s="58"/>
      <c r="N369" s="58"/>
      <c r="O369" s="58"/>
      <c r="P369" s="31"/>
      <c r="R369" s="6"/>
    </row>
    <row r="370" ht="14.25" customHeight="1">
      <c r="E370" s="31"/>
      <c r="F370" s="31"/>
      <c r="G370" s="58"/>
      <c r="H370" s="58"/>
      <c r="I370" s="58"/>
      <c r="J370" s="58"/>
      <c r="K370" s="58"/>
      <c r="L370" s="58"/>
      <c r="M370" s="58"/>
      <c r="N370" s="58"/>
      <c r="O370" s="58"/>
      <c r="P370" s="31"/>
      <c r="R370" s="6"/>
    </row>
    <row r="371" ht="14.25" customHeight="1">
      <c r="E371" s="31"/>
      <c r="F371" s="31"/>
      <c r="G371" s="58"/>
      <c r="H371" s="58"/>
      <c r="I371" s="58"/>
      <c r="J371" s="58"/>
      <c r="K371" s="58"/>
      <c r="L371" s="58"/>
      <c r="M371" s="58"/>
      <c r="N371" s="58"/>
      <c r="O371" s="58"/>
      <c r="P371" s="31"/>
      <c r="R371" s="6"/>
    </row>
    <row r="372" ht="14.25" customHeight="1">
      <c r="E372" s="31"/>
      <c r="F372" s="31"/>
      <c r="G372" s="58"/>
      <c r="H372" s="58"/>
      <c r="I372" s="58"/>
      <c r="J372" s="58"/>
      <c r="K372" s="58"/>
      <c r="L372" s="58"/>
      <c r="M372" s="58"/>
      <c r="N372" s="58"/>
      <c r="O372" s="58"/>
      <c r="P372" s="31"/>
      <c r="R372" s="6"/>
    </row>
    <row r="373" ht="14.25" customHeight="1">
      <c r="E373" s="31"/>
      <c r="F373" s="31"/>
      <c r="G373" s="58"/>
      <c r="H373" s="58"/>
      <c r="I373" s="58"/>
      <c r="J373" s="58"/>
      <c r="K373" s="58"/>
      <c r="L373" s="58"/>
      <c r="M373" s="58"/>
      <c r="N373" s="58"/>
      <c r="O373" s="58"/>
      <c r="P373" s="31"/>
      <c r="R373" s="6"/>
    </row>
    <row r="374" ht="14.25" customHeight="1">
      <c r="E374" s="31"/>
      <c r="F374" s="31"/>
      <c r="G374" s="58"/>
      <c r="H374" s="58"/>
      <c r="I374" s="58"/>
      <c r="J374" s="58"/>
      <c r="K374" s="58"/>
      <c r="L374" s="58"/>
      <c r="M374" s="58"/>
      <c r="N374" s="58"/>
      <c r="O374" s="58"/>
      <c r="P374" s="31"/>
      <c r="R374" s="6"/>
    </row>
    <row r="375" ht="14.25" customHeight="1">
      <c r="E375" s="31"/>
      <c r="F375" s="31"/>
      <c r="G375" s="58"/>
      <c r="H375" s="58"/>
      <c r="I375" s="58"/>
      <c r="J375" s="58"/>
      <c r="K375" s="58"/>
      <c r="L375" s="58"/>
      <c r="M375" s="58"/>
      <c r="N375" s="58"/>
      <c r="O375" s="58"/>
      <c r="P375" s="31"/>
      <c r="R375" s="6"/>
    </row>
    <row r="376" ht="14.25" customHeight="1">
      <c r="E376" s="31"/>
      <c r="F376" s="31"/>
      <c r="G376" s="58"/>
      <c r="H376" s="58"/>
      <c r="I376" s="58"/>
      <c r="J376" s="58"/>
      <c r="K376" s="58"/>
      <c r="L376" s="58"/>
      <c r="M376" s="58"/>
      <c r="N376" s="58"/>
      <c r="O376" s="58"/>
      <c r="P376" s="31"/>
      <c r="R376" s="6"/>
    </row>
    <row r="377" ht="14.25" customHeight="1">
      <c r="E377" s="31"/>
      <c r="F377" s="31"/>
      <c r="G377" s="58"/>
      <c r="H377" s="58"/>
      <c r="I377" s="58"/>
      <c r="J377" s="58"/>
      <c r="K377" s="58"/>
      <c r="L377" s="58"/>
      <c r="M377" s="58"/>
      <c r="N377" s="58"/>
      <c r="O377" s="58"/>
      <c r="P377" s="31"/>
      <c r="R377" s="6"/>
    </row>
    <row r="378" ht="14.25" customHeight="1">
      <c r="E378" s="31"/>
      <c r="F378" s="31"/>
      <c r="G378" s="58"/>
      <c r="H378" s="58"/>
      <c r="I378" s="58"/>
      <c r="J378" s="58"/>
      <c r="K378" s="58"/>
      <c r="L378" s="58"/>
      <c r="M378" s="58"/>
      <c r="N378" s="58"/>
      <c r="O378" s="58"/>
      <c r="P378" s="31"/>
      <c r="R378" s="6"/>
    </row>
    <row r="379" ht="14.25" customHeight="1">
      <c r="E379" s="31"/>
      <c r="F379" s="31"/>
      <c r="G379" s="58"/>
      <c r="H379" s="58"/>
      <c r="I379" s="58"/>
      <c r="J379" s="58"/>
      <c r="K379" s="58"/>
      <c r="L379" s="58"/>
      <c r="M379" s="58"/>
      <c r="N379" s="58"/>
      <c r="O379" s="58"/>
      <c r="P379" s="31"/>
      <c r="R379" s="6"/>
    </row>
    <row r="380" ht="14.25" customHeight="1">
      <c r="E380" s="31"/>
      <c r="F380" s="31"/>
      <c r="G380" s="58"/>
      <c r="H380" s="58"/>
      <c r="I380" s="58"/>
      <c r="J380" s="58"/>
      <c r="K380" s="58"/>
      <c r="L380" s="58"/>
      <c r="M380" s="58"/>
      <c r="N380" s="58"/>
      <c r="O380" s="58"/>
      <c r="P380" s="31"/>
      <c r="R380" s="6"/>
    </row>
    <row r="381" ht="14.25" customHeight="1">
      <c r="E381" s="31"/>
      <c r="F381" s="31"/>
      <c r="G381" s="58"/>
      <c r="H381" s="58"/>
      <c r="I381" s="58"/>
      <c r="J381" s="58"/>
      <c r="K381" s="58"/>
      <c r="L381" s="58"/>
      <c r="M381" s="58"/>
      <c r="N381" s="58"/>
      <c r="O381" s="58"/>
      <c r="P381" s="31"/>
      <c r="R381" s="6"/>
    </row>
    <row r="382" ht="14.25" customHeight="1">
      <c r="E382" s="31"/>
      <c r="F382" s="31"/>
      <c r="G382" s="58"/>
      <c r="H382" s="58"/>
      <c r="I382" s="58"/>
      <c r="J382" s="58"/>
      <c r="K382" s="58"/>
      <c r="L382" s="58"/>
      <c r="M382" s="58"/>
      <c r="N382" s="58"/>
      <c r="O382" s="58"/>
      <c r="P382" s="31"/>
      <c r="R382" s="6"/>
    </row>
    <row r="383" ht="14.25" customHeight="1">
      <c r="E383" s="31"/>
      <c r="F383" s="31"/>
      <c r="G383" s="58"/>
      <c r="H383" s="58"/>
      <c r="I383" s="58"/>
      <c r="J383" s="58"/>
      <c r="K383" s="58"/>
      <c r="L383" s="58"/>
      <c r="M383" s="58"/>
      <c r="N383" s="58"/>
      <c r="O383" s="58"/>
      <c r="P383" s="31"/>
      <c r="R383" s="6"/>
    </row>
    <row r="384" ht="14.25" customHeight="1">
      <c r="E384" s="31"/>
      <c r="F384" s="31"/>
      <c r="G384" s="58"/>
      <c r="H384" s="58"/>
      <c r="I384" s="58"/>
      <c r="J384" s="58"/>
      <c r="K384" s="58"/>
      <c r="L384" s="58"/>
      <c r="M384" s="58"/>
      <c r="N384" s="58"/>
      <c r="O384" s="58"/>
      <c r="P384" s="31"/>
      <c r="R384" s="6"/>
    </row>
    <row r="385" ht="14.25" customHeight="1">
      <c r="E385" s="31"/>
      <c r="F385" s="31"/>
      <c r="G385" s="58"/>
      <c r="H385" s="58"/>
      <c r="I385" s="58"/>
      <c r="J385" s="58"/>
      <c r="K385" s="58"/>
      <c r="L385" s="58"/>
      <c r="M385" s="58"/>
      <c r="N385" s="58"/>
      <c r="O385" s="58"/>
      <c r="P385" s="31"/>
      <c r="R385" s="6"/>
    </row>
    <row r="386" ht="14.25" customHeight="1">
      <c r="E386" s="31"/>
      <c r="F386" s="31"/>
      <c r="G386" s="58"/>
      <c r="H386" s="58"/>
      <c r="I386" s="58"/>
      <c r="J386" s="58"/>
      <c r="K386" s="58"/>
      <c r="L386" s="58"/>
      <c r="M386" s="58"/>
      <c r="N386" s="58"/>
      <c r="O386" s="58"/>
      <c r="P386" s="31"/>
      <c r="R386" s="6"/>
    </row>
    <row r="387" ht="14.25" customHeight="1">
      <c r="E387" s="31"/>
      <c r="F387" s="31"/>
      <c r="G387" s="58"/>
      <c r="H387" s="58"/>
      <c r="I387" s="58"/>
      <c r="J387" s="58"/>
      <c r="K387" s="58"/>
      <c r="L387" s="58"/>
      <c r="M387" s="58"/>
      <c r="N387" s="58"/>
      <c r="O387" s="58"/>
      <c r="P387" s="31"/>
      <c r="R387" s="6"/>
    </row>
    <row r="388" ht="14.25" customHeight="1">
      <c r="E388" s="31"/>
      <c r="F388" s="31"/>
      <c r="G388" s="58"/>
      <c r="H388" s="58"/>
      <c r="I388" s="58"/>
      <c r="J388" s="58"/>
      <c r="K388" s="58"/>
      <c r="L388" s="58"/>
      <c r="M388" s="58"/>
      <c r="N388" s="58"/>
      <c r="O388" s="58"/>
      <c r="P388" s="31"/>
      <c r="R388" s="6"/>
    </row>
    <row r="389" ht="14.25" customHeight="1">
      <c r="E389" s="31"/>
      <c r="F389" s="31"/>
      <c r="G389" s="58"/>
      <c r="H389" s="58"/>
      <c r="I389" s="58"/>
      <c r="J389" s="58"/>
      <c r="K389" s="58"/>
      <c r="L389" s="58"/>
      <c r="M389" s="58"/>
      <c r="N389" s="58"/>
      <c r="O389" s="58"/>
      <c r="P389" s="31"/>
      <c r="R389" s="6"/>
    </row>
    <row r="390" ht="14.25" customHeight="1">
      <c r="E390" s="31"/>
      <c r="F390" s="31"/>
      <c r="G390" s="58"/>
      <c r="H390" s="58"/>
      <c r="I390" s="58"/>
      <c r="J390" s="58"/>
      <c r="K390" s="58"/>
      <c r="L390" s="58"/>
      <c r="M390" s="58"/>
      <c r="N390" s="58"/>
      <c r="O390" s="58"/>
      <c r="P390" s="31"/>
      <c r="R390" s="6"/>
    </row>
    <row r="391" ht="14.25" customHeight="1">
      <c r="E391" s="31"/>
      <c r="F391" s="31"/>
      <c r="G391" s="58"/>
      <c r="H391" s="58"/>
      <c r="I391" s="58"/>
      <c r="J391" s="58"/>
      <c r="K391" s="58"/>
      <c r="L391" s="58"/>
      <c r="M391" s="58"/>
      <c r="N391" s="58"/>
      <c r="O391" s="58"/>
      <c r="P391" s="31"/>
      <c r="R391" s="6"/>
    </row>
    <row r="392" ht="14.25" customHeight="1">
      <c r="E392" s="31"/>
      <c r="F392" s="31"/>
      <c r="G392" s="58"/>
      <c r="H392" s="58"/>
      <c r="I392" s="58"/>
      <c r="J392" s="58"/>
      <c r="K392" s="58"/>
      <c r="L392" s="58"/>
      <c r="M392" s="58"/>
      <c r="N392" s="58"/>
      <c r="O392" s="58"/>
      <c r="P392" s="31"/>
      <c r="R392" s="6"/>
    </row>
    <row r="393" ht="14.25" customHeight="1">
      <c r="E393" s="31"/>
      <c r="F393" s="31"/>
      <c r="G393" s="58"/>
      <c r="H393" s="58"/>
      <c r="I393" s="58"/>
      <c r="J393" s="58"/>
      <c r="K393" s="58"/>
      <c r="L393" s="58"/>
      <c r="M393" s="58"/>
      <c r="N393" s="58"/>
      <c r="O393" s="58"/>
      <c r="P393" s="31"/>
      <c r="R393" s="6"/>
    </row>
    <row r="394" ht="14.25" customHeight="1">
      <c r="E394" s="31"/>
      <c r="F394" s="31"/>
      <c r="G394" s="58"/>
      <c r="H394" s="58"/>
      <c r="I394" s="58"/>
      <c r="J394" s="58"/>
      <c r="K394" s="58"/>
      <c r="L394" s="58"/>
      <c r="M394" s="58"/>
      <c r="N394" s="58"/>
      <c r="O394" s="58"/>
      <c r="P394" s="31"/>
      <c r="R394" s="6"/>
    </row>
    <row r="395" ht="14.25" customHeight="1">
      <c r="E395" s="31"/>
      <c r="F395" s="31"/>
      <c r="G395" s="58"/>
      <c r="H395" s="58"/>
      <c r="I395" s="58"/>
      <c r="J395" s="58"/>
      <c r="K395" s="58"/>
      <c r="L395" s="58"/>
      <c r="M395" s="58"/>
      <c r="N395" s="58"/>
      <c r="O395" s="58"/>
      <c r="P395" s="31"/>
      <c r="R395" s="6"/>
    </row>
    <row r="396" ht="14.25" customHeight="1">
      <c r="E396" s="31"/>
      <c r="F396" s="31"/>
      <c r="G396" s="58"/>
      <c r="H396" s="58"/>
      <c r="I396" s="58"/>
      <c r="J396" s="58"/>
      <c r="K396" s="58"/>
      <c r="L396" s="58"/>
      <c r="M396" s="58"/>
      <c r="N396" s="58"/>
      <c r="O396" s="58"/>
      <c r="P396" s="31"/>
      <c r="R396" s="6"/>
    </row>
    <row r="397" ht="14.25" customHeight="1">
      <c r="E397" s="31"/>
      <c r="F397" s="31"/>
      <c r="G397" s="58"/>
      <c r="H397" s="58"/>
      <c r="I397" s="58"/>
      <c r="J397" s="58"/>
      <c r="K397" s="58"/>
      <c r="L397" s="58"/>
      <c r="M397" s="58"/>
      <c r="N397" s="58"/>
      <c r="O397" s="58"/>
      <c r="P397" s="31"/>
      <c r="R397" s="6"/>
    </row>
    <row r="398" ht="14.25" customHeight="1">
      <c r="E398" s="31"/>
      <c r="F398" s="31"/>
      <c r="G398" s="58"/>
      <c r="H398" s="58"/>
      <c r="I398" s="58"/>
      <c r="J398" s="58"/>
      <c r="K398" s="58"/>
      <c r="L398" s="58"/>
      <c r="M398" s="58"/>
      <c r="N398" s="58"/>
      <c r="O398" s="58"/>
      <c r="P398" s="31"/>
      <c r="R398" s="6"/>
    </row>
    <row r="399" ht="14.25" customHeight="1">
      <c r="E399" s="31"/>
      <c r="F399" s="31"/>
      <c r="G399" s="58"/>
      <c r="H399" s="58"/>
      <c r="I399" s="58"/>
      <c r="J399" s="58"/>
      <c r="K399" s="58"/>
      <c r="L399" s="58"/>
      <c r="M399" s="58"/>
      <c r="N399" s="58"/>
      <c r="O399" s="58"/>
      <c r="P399" s="31"/>
      <c r="R399" s="6"/>
    </row>
    <row r="400" ht="14.25" customHeight="1">
      <c r="E400" s="31"/>
      <c r="F400" s="31"/>
      <c r="G400" s="58"/>
      <c r="H400" s="58"/>
      <c r="I400" s="58"/>
      <c r="J400" s="58"/>
      <c r="K400" s="58"/>
      <c r="L400" s="58"/>
      <c r="M400" s="58"/>
      <c r="N400" s="58"/>
      <c r="O400" s="58"/>
      <c r="P400" s="31"/>
      <c r="R400" s="6"/>
    </row>
    <row r="401" ht="14.25" customHeight="1">
      <c r="E401" s="31"/>
      <c r="F401" s="31"/>
      <c r="G401" s="58"/>
      <c r="H401" s="58"/>
      <c r="I401" s="58"/>
      <c r="J401" s="58"/>
      <c r="K401" s="58"/>
      <c r="L401" s="58"/>
      <c r="M401" s="58"/>
      <c r="N401" s="58"/>
      <c r="O401" s="58"/>
      <c r="P401" s="31"/>
      <c r="R401" s="6"/>
    </row>
    <row r="402" ht="14.25" customHeight="1">
      <c r="E402" s="31"/>
      <c r="F402" s="31"/>
      <c r="G402" s="58"/>
      <c r="H402" s="58"/>
      <c r="I402" s="58"/>
      <c r="J402" s="58"/>
      <c r="K402" s="58"/>
      <c r="L402" s="58"/>
      <c r="M402" s="58"/>
      <c r="N402" s="58"/>
      <c r="O402" s="58"/>
      <c r="P402" s="31"/>
      <c r="R402" s="6"/>
    </row>
    <row r="403" ht="14.25" customHeight="1">
      <c r="E403" s="31"/>
      <c r="F403" s="31"/>
      <c r="G403" s="58"/>
      <c r="H403" s="58"/>
      <c r="I403" s="58"/>
      <c r="J403" s="58"/>
      <c r="K403" s="58"/>
      <c r="L403" s="58"/>
      <c r="M403" s="58"/>
      <c r="N403" s="58"/>
      <c r="O403" s="58"/>
      <c r="P403" s="31"/>
      <c r="R403" s="6"/>
    </row>
    <row r="404" ht="14.25" customHeight="1">
      <c r="E404" s="31"/>
      <c r="F404" s="31"/>
      <c r="G404" s="58"/>
      <c r="H404" s="58"/>
      <c r="I404" s="58"/>
      <c r="J404" s="58"/>
      <c r="K404" s="58"/>
      <c r="L404" s="58"/>
      <c r="M404" s="58"/>
      <c r="N404" s="58"/>
      <c r="O404" s="58"/>
      <c r="P404" s="31"/>
      <c r="R404" s="6"/>
    </row>
    <row r="405" ht="14.25" customHeight="1">
      <c r="E405" s="31"/>
      <c r="F405" s="31"/>
      <c r="G405" s="58"/>
      <c r="H405" s="58"/>
      <c r="I405" s="58"/>
      <c r="J405" s="58"/>
      <c r="K405" s="58"/>
      <c r="L405" s="58"/>
      <c r="M405" s="58"/>
      <c r="N405" s="58"/>
      <c r="O405" s="58"/>
      <c r="P405" s="31"/>
      <c r="R405" s="6"/>
    </row>
    <row r="406" ht="14.25" customHeight="1">
      <c r="E406" s="31"/>
      <c r="F406" s="31"/>
      <c r="G406" s="58"/>
      <c r="H406" s="58"/>
      <c r="I406" s="58"/>
      <c r="J406" s="58"/>
      <c r="K406" s="58"/>
      <c r="L406" s="58"/>
      <c r="M406" s="58"/>
      <c r="N406" s="58"/>
      <c r="O406" s="58"/>
      <c r="P406" s="31"/>
      <c r="R406" s="6"/>
    </row>
    <row r="407" ht="14.25" customHeight="1">
      <c r="E407" s="31"/>
      <c r="F407" s="31"/>
      <c r="G407" s="58"/>
      <c r="H407" s="58"/>
      <c r="I407" s="58"/>
      <c r="J407" s="58"/>
      <c r="K407" s="58"/>
      <c r="L407" s="58"/>
      <c r="M407" s="58"/>
      <c r="N407" s="58"/>
      <c r="O407" s="58"/>
      <c r="P407" s="31"/>
      <c r="R407" s="6"/>
    </row>
    <row r="408" ht="14.25" customHeight="1">
      <c r="E408" s="31"/>
      <c r="F408" s="31"/>
      <c r="G408" s="58"/>
      <c r="H408" s="58"/>
      <c r="I408" s="58"/>
      <c r="J408" s="58"/>
      <c r="K408" s="58"/>
      <c r="L408" s="58"/>
      <c r="M408" s="58"/>
      <c r="N408" s="58"/>
      <c r="O408" s="58"/>
      <c r="P408" s="31"/>
      <c r="R408" s="6"/>
    </row>
    <row r="409" ht="14.25" customHeight="1">
      <c r="E409" s="31"/>
      <c r="F409" s="31"/>
      <c r="G409" s="58"/>
      <c r="H409" s="58"/>
      <c r="I409" s="58"/>
      <c r="J409" s="58"/>
      <c r="K409" s="58"/>
      <c r="L409" s="58"/>
      <c r="M409" s="58"/>
      <c r="N409" s="58"/>
      <c r="O409" s="58"/>
      <c r="P409" s="31"/>
      <c r="R409" s="6"/>
    </row>
    <row r="410" ht="14.25" customHeight="1">
      <c r="E410" s="31"/>
      <c r="F410" s="31"/>
      <c r="G410" s="58"/>
      <c r="H410" s="58"/>
      <c r="I410" s="58"/>
      <c r="J410" s="58"/>
      <c r="K410" s="58"/>
      <c r="L410" s="58"/>
      <c r="M410" s="58"/>
      <c r="N410" s="58"/>
      <c r="O410" s="58"/>
      <c r="P410" s="31"/>
      <c r="R410" s="6"/>
    </row>
    <row r="411" ht="14.25" customHeight="1">
      <c r="E411" s="31"/>
      <c r="F411" s="31"/>
      <c r="G411" s="58"/>
      <c r="H411" s="58"/>
      <c r="I411" s="58"/>
      <c r="J411" s="58"/>
      <c r="K411" s="58"/>
      <c r="L411" s="58"/>
      <c r="M411" s="58"/>
      <c r="N411" s="58"/>
      <c r="O411" s="58"/>
      <c r="P411" s="31"/>
      <c r="R411" s="6"/>
    </row>
    <row r="412" ht="14.25" customHeight="1">
      <c r="E412" s="31"/>
      <c r="F412" s="31"/>
      <c r="G412" s="58"/>
      <c r="H412" s="58"/>
      <c r="I412" s="58"/>
      <c r="J412" s="58"/>
      <c r="K412" s="58"/>
      <c r="L412" s="58"/>
      <c r="M412" s="58"/>
      <c r="N412" s="58"/>
      <c r="O412" s="58"/>
      <c r="P412" s="31"/>
      <c r="R412" s="6"/>
    </row>
    <row r="413" ht="14.25" customHeight="1">
      <c r="E413" s="31"/>
      <c r="F413" s="31"/>
      <c r="G413" s="58"/>
      <c r="H413" s="58"/>
      <c r="I413" s="58"/>
      <c r="J413" s="58"/>
      <c r="K413" s="58"/>
      <c r="L413" s="58"/>
      <c r="M413" s="58"/>
      <c r="N413" s="58"/>
      <c r="O413" s="58"/>
      <c r="P413" s="31"/>
      <c r="R413" s="6"/>
    </row>
    <row r="414" ht="14.25" customHeight="1">
      <c r="E414" s="31"/>
      <c r="F414" s="31"/>
      <c r="G414" s="58"/>
      <c r="H414" s="58"/>
      <c r="I414" s="58"/>
      <c r="J414" s="58"/>
      <c r="K414" s="58"/>
      <c r="L414" s="58"/>
      <c r="M414" s="58"/>
      <c r="N414" s="58"/>
      <c r="O414" s="58"/>
      <c r="P414" s="31"/>
      <c r="R414" s="6"/>
    </row>
    <row r="415" ht="14.25" customHeight="1">
      <c r="E415" s="31"/>
      <c r="F415" s="31"/>
      <c r="G415" s="58"/>
      <c r="H415" s="58"/>
      <c r="I415" s="58"/>
      <c r="J415" s="58"/>
      <c r="K415" s="58"/>
      <c r="L415" s="58"/>
      <c r="M415" s="58"/>
      <c r="N415" s="58"/>
      <c r="O415" s="58"/>
      <c r="P415" s="31"/>
      <c r="R415" s="6"/>
    </row>
    <row r="416" ht="14.25" customHeight="1">
      <c r="E416" s="31"/>
      <c r="F416" s="31"/>
      <c r="G416" s="58"/>
      <c r="H416" s="58"/>
      <c r="I416" s="58"/>
      <c r="J416" s="58"/>
      <c r="K416" s="58"/>
      <c r="L416" s="58"/>
      <c r="M416" s="58"/>
      <c r="N416" s="58"/>
      <c r="O416" s="58"/>
      <c r="P416" s="31"/>
      <c r="R416" s="6"/>
    </row>
    <row r="417" ht="14.25" customHeight="1">
      <c r="E417" s="31"/>
      <c r="F417" s="31"/>
      <c r="G417" s="58"/>
      <c r="H417" s="58"/>
      <c r="I417" s="58"/>
      <c r="J417" s="58"/>
      <c r="K417" s="58"/>
      <c r="L417" s="58"/>
      <c r="M417" s="58"/>
      <c r="N417" s="58"/>
      <c r="O417" s="58"/>
      <c r="P417" s="31"/>
      <c r="R417" s="6"/>
    </row>
    <row r="418" ht="14.25" customHeight="1">
      <c r="E418" s="31"/>
      <c r="F418" s="31"/>
      <c r="G418" s="58"/>
      <c r="H418" s="58"/>
      <c r="I418" s="58"/>
      <c r="J418" s="58"/>
      <c r="K418" s="58"/>
      <c r="L418" s="58"/>
      <c r="M418" s="58"/>
      <c r="N418" s="58"/>
      <c r="O418" s="58"/>
      <c r="P418" s="31"/>
      <c r="R418" s="6"/>
    </row>
    <row r="419" ht="14.25" customHeight="1">
      <c r="E419" s="31"/>
      <c r="F419" s="31"/>
      <c r="G419" s="58"/>
      <c r="H419" s="58"/>
      <c r="I419" s="58"/>
      <c r="J419" s="58"/>
      <c r="K419" s="58"/>
      <c r="L419" s="58"/>
      <c r="M419" s="58"/>
      <c r="N419" s="58"/>
      <c r="O419" s="58"/>
      <c r="P419" s="31"/>
      <c r="R419" s="6"/>
    </row>
    <row r="420" ht="14.25" customHeight="1">
      <c r="E420" s="31"/>
      <c r="F420" s="31"/>
      <c r="G420" s="58"/>
      <c r="H420" s="58"/>
      <c r="I420" s="58"/>
      <c r="J420" s="58"/>
      <c r="K420" s="58"/>
      <c r="L420" s="58"/>
      <c r="M420" s="58"/>
      <c r="N420" s="58"/>
      <c r="O420" s="58"/>
      <c r="P420" s="31"/>
      <c r="R420" s="6"/>
    </row>
    <row r="421" ht="14.25" customHeight="1">
      <c r="E421" s="31"/>
      <c r="F421" s="31"/>
      <c r="G421" s="58"/>
      <c r="H421" s="58"/>
      <c r="I421" s="58"/>
      <c r="J421" s="58"/>
      <c r="K421" s="58"/>
      <c r="L421" s="58"/>
      <c r="M421" s="58"/>
      <c r="N421" s="58"/>
      <c r="O421" s="58"/>
      <c r="P421" s="31"/>
      <c r="R421" s="6"/>
    </row>
    <row r="422" ht="14.25" customHeight="1">
      <c r="E422" s="31"/>
      <c r="F422" s="31"/>
      <c r="G422" s="58"/>
      <c r="H422" s="58"/>
      <c r="I422" s="58"/>
      <c r="J422" s="58"/>
      <c r="K422" s="58"/>
      <c r="L422" s="58"/>
      <c r="M422" s="58"/>
      <c r="N422" s="58"/>
      <c r="O422" s="58"/>
      <c r="P422" s="31"/>
      <c r="R422" s="6"/>
    </row>
    <row r="423" ht="14.25" customHeight="1">
      <c r="E423" s="31"/>
      <c r="F423" s="31"/>
      <c r="G423" s="58"/>
      <c r="H423" s="58"/>
      <c r="I423" s="58"/>
      <c r="J423" s="58"/>
      <c r="K423" s="58"/>
      <c r="L423" s="58"/>
      <c r="M423" s="58"/>
      <c r="N423" s="58"/>
      <c r="O423" s="58"/>
      <c r="P423" s="31"/>
      <c r="R423" s="6"/>
    </row>
    <row r="424" ht="14.25" customHeight="1">
      <c r="E424" s="31"/>
      <c r="F424" s="31"/>
      <c r="G424" s="58"/>
      <c r="H424" s="58"/>
      <c r="I424" s="58"/>
      <c r="J424" s="58"/>
      <c r="K424" s="58"/>
      <c r="L424" s="58"/>
      <c r="M424" s="58"/>
      <c r="N424" s="58"/>
      <c r="O424" s="58"/>
      <c r="P424" s="31"/>
      <c r="R424" s="6"/>
    </row>
    <row r="425" ht="14.25" customHeight="1">
      <c r="E425" s="31"/>
      <c r="F425" s="31"/>
      <c r="G425" s="58"/>
      <c r="H425" s="58"/>
      <c r="I425" s="58"/>
      <c r="J425" s="58"/>
      <c r="K425" s="58"/>
      <c r="L425" s="58"/>
      <c r="M425" s="58"/>
      <c r="N425" s="58"/>
      <c r="O425" s="58"/>
      <c r="P425" s="31"/>
      <c r="R425" s="6"/>
    </row>
    <row r="426" ht="14.25" customHeight="1">
      <c r="E426" s="31"/>
      <c r="F426" s="31"/>
      <c r="G426" s="58"/>
      <c r="H426" s="58"/>
      <c r="I426" s="58"/>
      <c r="J426" s="58"/>
      <c r="K426" s="58"/>
      <c r="L426" s="58"/>
      <c r="M426" s="58"/>
      <c r="N426" s="58"/>
      <c r="O426" s="58"/>
      <c r="P426" s="31"/>
      <c r="R426" s="6"/>
    </row>
    <row r="427" ht="14.25" customHeight="1">
      <c r="E427" s="31"/>
      <c r="F427" s="31"/>
      <c r="G427" s="58"/>
      <c r="H427" s="58"/>
      <c r="I427" s="58"/>
      <c r="J427" s="58"/>
      <c r="K427" s="58"/>
      <c r="L427" s="58"/>
      <c r="M427" s="58"/>
      <c r="N427" s="58"/>
      <c r="O427" s="58"/>
      <c r="P427" s="31"/>
      <c r="R427" s="6"/>
    </row>
    <row r="428" ht="14.25" customHeight="1">
      <c r="E428" s="31"/>
      <c r="F428" s="31"/>
      <c r="G428" s="58"/>
      <c r="H428" s="58"/>
      <c r="I428" s="58"/>
      <c r="J428" s="58"/>
      <c r="K428" s="58"/>
      <c r="L428" s="58"/>
      <c r="M428" s="58"/>
      <c r="N428" s="58"/>
      <c r="O428" s="58"/>
      <c r="P428" s="31"/>
      <c r="R428" s="6"/>
    </row>
    <row r="429" ht="14.25" customHeight="1">
      <c r="E429" s="31"/>
      <c r="F429" s="31"/>
      <c r="G429" s="58"/>
      <c r="H429" s="58"/>
      <c r="I429" s="58"/>
      <c r="J429" s="58"/>
      <c r="K429" s="58"/>
      <c r="L429" s="58"/>
      <c r="M429" s="58"/>
      <c r="N429" s="58"/>
      <c r="O429" s="58"/>
      <c r="P429" s="31"/>
      <c r="R429" s="6"/>
    </row>
    <row r="430" ht="14.25" customHeight="1">
      <c r="E430" s="31"/>
      <c r="F430" s="31"/>
      <c r="G430" s="58"/>
      <c r="H430" s="58"/>
      <c r="I430" s="58"/>
      <c r="J430" s="58"/>
      <c r="K430" s="58"/>
      <c r="L430" s="58"/>
      <c r="M430" s="58"/>
      <c r="N430" s="58"/>
      <c r="O430" s="58"/>
      <c r="P430" s="31"/>
      <c r="R430" s="6"/>
    </row>
    <row r="431" ht="14.25" customHeight="1">
      <c r="E431" s="31"/>
      <c r="F431" s="31"/>
      <c r="G431" s="58"/>
      <c r="H431" s="58"/>
      <c r="I431" s="58"/>
      <c r="J431" s="58"/>
      <c r="K431" s="58"/>
      <c r="L431" s="58"/>
      <c r="M431" s="58"/>
      <c r="N431" s="58"/>
      <c r="O431" s="58"/>
      <c r="P431" s="31"/>
      <c r="R431" s="6"/>
    </row>
    <row r="432" ht="14.25" customHeight="1">
      <c r="E432" s="31"/>
      <c r="F432" s="31"/>
      <c r="G432" s="58"/>
      <c r="H432" s="58"/>
      <c r="I432" s="58"/>
      <c r="J432" s="58"/>
      <c r="K432" s="58"/>
      <c r="L432" s="58"/>
      <c r="M432" s="58"/>
      <c r="N432" s="58"/>
      <c r="O432" s="58"/>
      <c r="P432" s="31"/>
      <c r="R432" s="6"/>
    </row>
    <row r="433" ht="14.25" customHeight="1">
      <c r="E433" s="31"/>
      <c r="F433" s="31"/>
      <c r="G433" s="58"/>
      <c r="H433" s="58"/>
      <c r="I433" s="58"/>
      <c r="J433" s="58"/>
      <c r="K433" s="58"/>
      <c r="L433" s="58"/>
      <c r="M433" s="58"/>
      <c r="N433" s="58"/>
      <c r="O433" s="58"/>
      <c r="P433" s="31"/>
      <c r="R433" s="6"/>
    </row>
    <row r="434" ht="14.25" customHeight="1">
      <c r="E434" s="31"/>
      <c r="F434" s="31"/>
      <c r="G434" s="58"/>
      <c r="H434" s="58"/>
      <c r="I434" s="58"/>
      <c r="J434" s="58"/>
      <c r="K434" s="58"/>
      <c r="L434" s="58"/>
      <c r="M434" s="58"/>
      <c r="N434" s="58"/>
      <c r="O434" s="58"/>
      <c r="P434" s="31"/>
      <c r="R434" s="6"/>
    </row>
    <row r="435" ht="14.25" customHeight="1">
      <c r="E435" s="31"/>
      <c r="F435" s="31"/>
      <c r="G435" s="58"/>
      <c r="H435" s="58"/>
      <c r="I435" s="58"/>
      <c r="J435" s="58"/>
      <c r="K435" s="58"/>
      <c r="L435" s="58"/>
      <c r="M435" s="58"/>
      <c r="N435" s="58"/>
      <c r="O435" s="58"/>
      <c r="P435" s="31"/>
      <c r="R435" s="6"/>
    </row>
    <row r="436" ht="14.25" customHeight="1">
      <c r="E436" s="31"/>
      <c r="F436" s="31"/>
      <c r="G436" s="58"/>
      <c r="H436" s="58"/>
      <c r="I436" s="58"/>
      <c r="J436" s="58"/>
      <c r="K436" s="58"/>
      <c r="L436" s="58"/>
      <c r="M436" s="58"/>
      <c r="N436" s="58"/>
      <c r="O436" s="58"/>
      <c r="P436" s="31"/>
      <c r="R436" s="6"/>
    </row>
    <row r="437" ht="14.25" customHeight="1">
      <c r="E437" s="31"/>
      <c r="F437" s="31"/>
      <c r="G437" s="58"/>
      <c r="H437" s="58"/>
      <c r="I437" s="58"/>
      <c r="J437" s="58"/>
      <c r="K437" s="58"/>
      <c r="L437" s="58"/>
      <c r="M437" s="58"/>
      <c r="N437" s="58"/>
      <c r="O437" s="58"/>
      <c r="P437" s="31"/>
      <c r="R437" s="6"/>
    </row>
    <row r="438" ht="14.25" customHeight="1">
      <c r="E438" s="31"/>
      <c r="F438" s="31"/>
      <c r="G438" s="58"/>
      <c r="H438" s="58"/>
      <c r="I438" s="58"/>
      <c r="J438" s="58"/>
      <c r="K438" s="58"/>
      <c r="L438" s="58"/>
      <c r="M438" s="58"/>
      <c r="N438" s="58"/>
      <c r="O438" s="58"/>
      <c r="P438" s="31"/>
      <c r="R438" s="6"/>
    </row>
    <row r="439" ht="14.25" customHeight="1">
      <c r="E439" s="31"/>
      <c r="F439" s="31"/>
      <c r="G439" s="58"/>
      <c r="H439" s="58"/>
      <c r="I439" s="58"/>
      <c r="J439" s="58"/>
      <c r="K439" s="58"/>
      <c r="L439" s="58"/>
      <c r="M439" s="58"/>
      <c r="N439" s="58"/>
      <c r="O439" s="58"/>
      <c r="P439" s="31"/>
      <c r="R439" s="6"/>
    </row>
    <row r="440" ht="14.25" customHeight="1">
      <c r="E440" s="31"/>
      <c r="F440" s="31"/>
      <c r="G440" s="58"/>
      <c r="H440" s="58"/>
      <c r="I440" s="58"/>
      <c r="J440" s="58"/>
      <c r="K440" s="58"/>
      <c r="L440" s="58"/>
      <c r="M440" s="58"/>
      <c r="N440" s="58"/>
      <c r="O440" s="58"/>
      <c r="P440" s="31"/>
      <c r="R440" s="6"/>
    </row>
    <row r="441" ht="14.25" customHeight="1">
      <c r="E441" s="31"/>
      <c r="F441" s="31"/>
      <c r="G441" s="58"/>
      <c r="H441" s="58"/>
      <c r="I441" s="58"/>
      <c r="J441" s="58"/>
      <c r="K441" s="58"/>
      <c r="L441" s="58"/>
      <c r="M441" s="58"/>
      <c r="N441" s="58"/>
      <c r="O441" s="58"/>
      <c r="P441" s="31"/>
      <c r="R441" s="6"/>
    </row>
    <row r="442" ht="14.25" customHeight="1">
      <c r="E442" s="31"/>
      <c r="F442" s="31"/>
      <c r="G442" s="58"/>
      <c r="H442" s="58"/>
      <c r="I442" s="58"/>
      <c r="J442" s="58"/>
      <c r="K442" s="58"/>
      <c r="L442" s="58"/>
      <c r="M442" s="58"/>
      <c r="N442" s="58"/>
      <c r="O442" s="58"/>
      <c r="P442" s="31"/>
      <c r="R442" s="6"/>
    </row>
    <row r="443" ht="14.25" customHeight="1">
      <c r="E443" s="31"/>
      <c r="F443" s="31"/>
      <c r="G443" s="58"/>
      <c r="H443" s="58"/>
      <c r="I443" s="58"/>
      <c r="J443" s="58"/>
      <c r="K443" s="58"/>
      <c r="L443" s="58"/>
      <c r="M443" s="58"/>
      <c r="N443" s="58"/>
      <c r="O443" s="58"/>
      <c r="P443" s="31"/>
      <c r="R443" s="6"/>
    </row>
    <row r="444" ht="14.25" customHeight="1">
      <c r="E444" s="31"/>
      <c r="F444" s="31"/>
      <c r="G444" s="58"/>
      <c r="H444" s="58"/>
      <c r="I444" s="58"/>
      <c r="J444" s="58"/>
      <c r="K444" s="58"/>
      <c r="L444" s="58"/>
      <c r="M444" s="58"/>
      <c r="N444" s="58"/>
      <c r="O444" s="58"/>
      <c r="P444" s="31"/>
      <c r="R444" s="6"/>
    </row>
    <row r="445" ht="14.25" customHeight="1">
      <c r="E445" s="31"/>
      <c r="F445" s="31"/>
      <c r="G445" s="58"/>
      <c r="H445" s="58"/>
      <c r="I445" s="58"/>
      <c r="J445" s="58"/>
      <c r="K445" s="58"/>
      <c r="L445" s="58"/>
      <c r="M445" s="58"/>
      <c r="N445" s="58"/>
      <c r="O445" s="58"/>
      <c r="P445" s="31"/>
      <c r="R445" s="6"/>
    </row>
    <row r="446" ht="14.25" customHeight="1">
      <c r="E446" s="31"/>
      <c r="F446" s="31"/>
      <c r="G446" s="58"/>
      <c r="H446" s="58"/>
      <c r="I446" s="58"/>
      <c r="J446" s="58"/>
      <c r="K446" s="58"/>
      <c r="L446" s="58"/>
      <c r="M446" s="58"/>
      <c r="N446" s="58"/>
      <c r="O446" s="58"/>
      <c r="P446" s="31"/>
      <c r="R446" s="6"/>
    </row>
    <row r="447" ht="14.25" customHeight="1">
      <c r="E447" s="31"/>
      <c r="F447" s="31"/>
      <c r="G447" s="58"/>
      <c r="H447" s="58"/>
      <c r="I447" s="58"/>
      <c r="J447" s="58"/>
      <c r="K447" s="58"/>
      <c r="L447" s="58"/>
      <c r="M447" s="58"/>
      <c r="N447" s="58"/>
      <c r="O447" s="58"/>
      <c r="P447" s="31"/>
      <c r="R447" s="6"/>
    </row>
    <row r="448" ht="14.25" customHeight="1">
      <c r="E448" s="31"/>
      <c r="F448" s="31"/>
      <c r="G448" s="58"/>
      <c r="H448" s="58"/>
      <c r="I448" s="58"/>
      <c r="J448" s="58"/>
      <c r="K448" s="58"/>
      <c r="L448" s="58"/>
      <c r="M448" s="58"/>
      <c r="N448" s="58"/>
      <c r="O448" s="58"/>
      <c r="P448" s="31"/>
      <c r="R448" s="6"/>
    </row>
    <row r="449" ht="14.25" customHeight="1">
      <c r="E449" s="31"/>
      <c r="F449" s="31"/>
      <c r="G449" s="58"/>
      <c r="H449" s="58"/>
      <c r="I449" s="58"/>
      <c r="J449" s="58"/>
      <c r="K449" s="58"/>
      <c r="L449" s="58"/>
      <c r="M449" s="58"/>
      <c r="N449" s="58"/>
      <c r="O449" s="58"/>
      <c r="P449" s="31"/>
      <c r="R449" s="6"/>
    </row>
    <row r="450" ht="14.25" customHeight="1">
      <c r="E450" s="31"/>
      <c r="F450" s="31"/>
      <c r="G450" s="58"/>
      <c r="H450" s="58"/>
      <c r="I450" s="58"/>
      <c r="J450" s="58"/>
      <c r="K450" s="58"/>
      <c r="L450" s="58"/>
      <c r="M450" s="58"/>
      <c r="N450" s="58"/>
      <c r="O450" s="58"/>
      <c r="P450" s="31"/>
      <c r="R450" s="6"/>
    </row>
    <row r="451" ht="14.25" customHeight="1">
      <c r="E451" s="31"/>
      <c r="F451" s="31"/>
      <c r="G451" s="58"/>
      <c r="H451" s="58"/>
      <c r="I451" s="58"/>
      <c r="J451" s="58"/>
      <c r="K451" s="58"/>
      <c r="L451" s="58"/>
      <c r="M451" s="58"/>
      <c r="N451" s="58"/>
      <c r="O451" s="58"/>
      <c r="P451" s="31"/>
      <c r="R451" s="6"/>
    </row>
    <row r="452" ht="14.25" customHeight="1">
      <c r="E452" s="31"/>
      <c r="F452" s="31"/>
      <c r="G452" s="58"/>
      <c r="H452" s="58"/>
      <c r="I452" s="58"/>
      <c r="J452" s="58"/>
      <c r="K452" s="58"/>
      <c r="L452" s="58"/>
      <c r="M452" s="58"/>
      <c r="N452" s="58"/>
      <c r="O452" s="58"/>
      <c r="P452" s="31"/>
      <c r="R452" s="6"/>
    </row>
    <row r="453" ht="14.25" customHeight="1">
      <c r="E453" s="31"/>
      <c r="F453" s="31"/>
      <c r="G453" s="58"/>
      <c r="H453" s="58"/>
      <c r="I453" s="58"/>
      <c r="J453" s="58"/>
      <c r="K453" s="58"/>
      <c r="L453" s="58"/>
      <c r="M453" s="58"/>
      <c r="N453" s="58"/>
      <c r="O453" s="58"/>
      <c r="P453" s="31"/>
      <c r="R453" s="6"/>
    </row>
    <row r="454" ht="14.25" customHeight="1">
      <c r="E454" s="31"/>
      <c r="F454" s="31"/>
      <c r="G454" s="58"/>
      <c r="H454" s="58"/>
      <c r="I454" s="58"/>
      <c r="J454" s="58"/>
      <c r="K454" s="58"/>
      <c r="L454" s="58"/>
      <c r="M454" s="58"/>
      <c r="N454" s="58"/>
      <c r="O454" s="58"/>
      <c r="P454" s="31"/>
      <c r="R454" s="6"/>
    </row>
    <row r="455" ht="14.25" customHeight="1">
      <c r="E455" s="31"/>
      <c r="F455" s="31"/>
      <c r="G455" s="58"/>
      <c r="H455" s="58"/>
      <c r="I455" s="58"/>
      <c r="J455" s="58"/>
      <c r="K455" s="58"/>
      <c r="L455" s="58"/>
      <c r="M455" s="58"/>
      <c r="N455" s="58"/>
      <c r="O455" s="58"/>
      <c r="P455" s="31"/>
      <c r="R455" s="6"/>
    </row>
    <row r="456" ht="14.25" customHeight="1">
      <c r="E456" s="31"/>
      <c r="F456" s="31"/>
      <c r="G456" s="58"/>
      <c r="H456" s="58"/>
      <c r="I456" s="58"/>
      <c r="J456" s="58"/>
      <c r="K456" s="58"/>
      <c r="L456" s="58"/>
      <c r="M456" s="58"/>
      <c r="N456" s="58"/>
      <c r="O456" s="58"/>
      <c r="P456" s="31"/>
      <c r="R456" s="6"/>
    </row>
    <row r="457" ht="14.25" customHeight="1">
      <c r="E457" s="31"/>
      <c r="F457" s="31"/>
      <c r="G457" s="58"/>
      <c r="H457" s="58"/>
      <c r="I457" s="58"/>
      <c r="J457" s="58"/>
      <c r="K457" s="58"/>
      <c r="L457" s="58"/>
      <c r="M457" s="58"/>
      <c r="N457" s="58"/>
      <c r="O457" s="58"/>
      <c r="P457" s="31"/>
      <c r="R457" s="6"/>
    </row>
    <row r="458" ht="14.25" customHeight="1">
      <c r="E458" s="31"/>
      <c r="F458" s="31"/>
      <c r="G458" s="58"/>
      <c r="H458" s="58"/>
      <c r="I458" s="58"/>
      <c r="J458" s="58"/>
      <c r="K458" s="58"/>
      <c r="L458" s="58"/>
      <c r="M458" s="58"/>
      <c r="N458" s="58"/>
      <c r="O458" s="58"/>
      <c r="P458" s="31"/>
      <c r="R458" s="6"/>
    </row>
    <row r="459" ht="14.25" customHeight="1">
      <c r="E459" s="31"/>
      <c r="F459" s="31"/>
      <c r="G459" s="58"/>
      <c r="H459" s="58"/>
      <c r="I459" s="58"/>
      <c r="J459" s="58"/>
      <c r="K459" s="58"/>
      <c r="L459" s="58"/>
      <c r="M459" s="58"/>
      <c r="N459" s="58"/>
      <c r="O459" s="58"/>
      <c r="P459" s="31"/>
      <c r="R459" s="6"/>
    </row>
    <row r="460" ht="14.25" customHeight="1">
      <c r="E460" s="31"/>
      <c r="F460" s="31"/>
      <c r="G460" s="58"/>
      <c r="H460" s="58"/>
      <c r="I460" s="58"/>
      <c r="J460" s="58"/>
      <c r="K460" s="58"/>
      <c r="L460" s="58"/>
      <c r="M460" s="58"/>
      <c r="N460" s="58"/>
      <c r="O460" s="58"/>
      <c r="P460" s="31"/>
      <c r="R460" s="6"/>
    </row>
    <row r="461" ht="14.25" customHeight="1">
      <c r="E461" s="31"/>
      <c r="F461" s="31"/>
      <c r="G461" s="58"/>
      <c r="H461" s="58"/>
      <c r="I461" s="58"/>
      <c r="J461" s="58"/>
      <c r="K461" s="58"/>
      <c r="L461" s="58"/>
      <c r="M461" s="58"/>
      <c r="N461" s="58"/>
      <c r="O461" s="58"/>
      <c r="P461" s="31"/>
      <c r="R461" s="6"/>
    </row>
    <row r="462" ht="14.25" customHeight="1">
      <c r="E462" s="31"/>
      <c r="F462" s="31"/>
      <c r="G462" s="58"/>
      <c r="H462" s="58"/>
      <c r="I462" s="58"/>
      <c r="J462" s="58"/>
      <c r="K462" s="58"/>
      <c r="L462" s="58"/>
      <c r="M462" s="58"/>
      <c r="N462" s="58"/>
      <c r="O462" s="58"/>
      <c r="P462" s="31"/>
      <c r="R462" s="6"/>
    </row>
    <row r="463" ht="14.25" customHeight="1">
      <c r="E463" s="31"/>
      <c r="F463" s="31"/>
      <c r="G463" s="58"/>
      <c r="H463" s="58"/>
      <c r="I463" s="58"/>
      <c r="J463" s="58"/>
      <c r="K463" s="58"/>
      <c r="L463" s="58"/>
      <c r="M463" s="58"/>
      <c r="N463" s="58"/>
      <c r="O463" s="58"/>
      <c r="P463" s="31"/>
      <c r="R463" s="6"/>
    </row>
    <row r="464" ht="14.25" customHeight="1">
      <c r="E464" s="31"/>
      <c r="F464" s="31"/>
      <c r="G464" s="58"/>
      <c r="H464" s="58"/>
      <c r="I464" s="58"/>
      <c r="J464" s="58"/>
      <c r="K464" s="58"/>
      <c r="L464" s="58"/>
      <c r="M464" s="58"/>
      <c r="N464" s="58"/>
      <c r="O464" s="58"/>
      <c r="P464" s="31"/>
      <c r="R464" s="6"/>
    </row>
    <row r="465" ht="14.25" customHeight="1">
      <c r="E465" s="31"/>
      <c r="F465" s="31"/>
      <c r="G465" s="58"/>
      <c r="H465" s="58"/>
      <c r="I465" s="58"/>
      <c r="J465" s="58"/>
      <c r="K465" s="58"/>
      <c r="L465" s="58"/>
      <c r="M465" s="58"/>
      <c r="N465" s="58"/>
      <c r="O465" s="58"/>
      <c r="P465" s="31"/>
      <c r="R465" s="6"/>
    </row>
    <row r="466" ht="14.25" customHeight="1">
      <c r="E466" s="31"/>
      <c r="F466" s="31"/>
      <c r="G466" s="58"/>
      <c r="H466" s="58"/>
      <c r="I466" s="58"/>
      <c r="J466" s="58"/>
      <c r="K466" s="58"/>
      <c r="L466" s="58"/>
      <c r="M466" s="58"/>
      <c r="N466" s="58"/>
      <c r="O466" s="58"/>
      <c r="P466" s="31"/>
      <c r="R466" s="6"/>
    </row>
    <row r="467" ht="14.25" customHeight="1">
      <c r="E467" s="31"/>
      <c r="F467" s="31"/>
      <c r="G467" s="58"/>
      <c r="H467" s="58"/>
      <c r="I467" s="58"/>
      <c r="J467" s="58"/>
      <c r="K467" s="58"/>
      <c r="L467" s="58"/>
      <c r="M467" s="58"/>
      <c r="N467" s="58"/>
      <c r="O467" s="58"/>
      <c r="P467" s="31"/>
      <c r="R467" s="6"/>
    </row>
    <row r="468" ht="14.25" customHeight="1">
      <c r="E468" s="31"/>
      <c r="F468" s="31"/>
      <c r="G468" s="58"/>
      <c r="H468" s="58"/>
      <c r="I468" s="58"/>
      <c r="J468" s="58"/>
      <c r="K468" s="58"/>
      <c r="L468" s="58"/>
      <c r="M468" s="58"/>
      <c r="N468" s="58"/>
      <c r="O468" s="58"/>
      <c r="P468" s="31"/>
      <c r="R468" s="6"/>
    </row>
    <row r="469" ht="14.25" customHeight="1">
      <c r="E469" s="31"/>
      <c r="F469" s="31"/>
      <c r="G469" s="58"/>
      <c r="H469" s="58"/>
      <c r="I469" s="58"/>
      <c r="J469" s="58"/>
      <c r="K469" s="58"/>
      <c r="L469" s="58"/>
      <c r="M469" s="58"/>
      <c r="N469" s="58"/>
      <c r="O469" s="58"/>
      <c r="P469" s="31"/>
      <c r="R469" s="6"/>
    </row>
    <row r="470" ht="14.25" customHeight="1">
      <c r="E470" s="31"/>
      <c r="F470" s="31"/>
      <c r="G470" s="58"/>
      <c r="H470" s="58"/>
      <c r="I470" s="58"/>
      <c r="J470" s="58"/>
      <c r="K470" s="58"/>
      <c r="L470" s="58"/>
      <c r="M470" s="58"/>
      <c r="N470" s="58"/>
      <c r="O470" s="58"/>
      <c r="P470" s="31"/>
      <c r="R470" s="6"/>
    </row>
    <row r="471" ht="14.25" customHeight="1">
      <c r="E471" s="31"/>
      <c r="F471" s="31"/>
      <c r="G471" s="58"/>
      <c r="H471" s="58"/>
      <c r="I471" s="58"/>
      <c r="J471" s="58"/>
      <c r="K471" s="58"/>
      <c r="L471" s="58"/>
      <c r="M471" s="58"/>
      <c r="N471" s="58"/>
      <c r="O471" s="58"/>
      <c r="P471" s="31"/>
      <c r="R471" s="6"/>
    </row>
    <row r="472" ht="14.25" customHeight="1">
      <c r="E472" s="31"/>
      <c r="F472" s="31"/>
      <c r="G472" s="58"/>
      <c r="H472" s="58"/>
      <c r="I472" s="58"/>
      <c r="J472" s="58"/>
      <c r="K472" s="58"/>
      <c r="L472" s="58"/>
      <c r="M472" s="58"/>
      <c r="N472" s="58"/>
      <c r="O472" s="58"/>
      <c r="P472" s="31"/>
      <c r="R472" s="6"/>
    </row>
    <row r="473" ht="14.25" customHeight="1">
      <c r="E473" s="31"/>
      <c r="F473" s="31"/>
      <c r="G473" s="58"/>
      <c r="H473" s="58"/>
      <c r="I473" s="58"/>
      <c r="J473" s="58"/>
      <c r="K473" s="58"/>
      <c r="L473" s="58"/>
      <c r="M473" s="58"/>
      <c r="N473" s="58"/>
      <c r="O473" s="58"/>
      <c r="P473" s="31"/>
      <c r="R473" s="6"/>
    </row>
    <row r="474" ht="14.25" customHeight="1">
      <c r="E474" s="31"/>
      <c r="F474" s="31"/>
      <c r="G474" s="58"/>
      <c r="H474" s="58"/>
      <c r="I474" s="58"/>
      <c r="J474" s="58"/>
      <c r="K474" s="58"/>
      <c r="L474" s="58"/>
      <c r="M474" s="58"/>
      <c r="N474" s="58"/>
      <c r="O474" s="58"/>
      <c r="P474" s="31"/>
      <c r="R474" s="6"/>
    </row>
    <row r="475" ht="14.25" customHeight="1">
      <c r="E475" s="31"/>
      <c r="F475" s="31"/>
      <c r="G475" s="58"/>
      <c r="H475" s="58"/>
      <c r="I475" s="58"/>
      <c r="J475" s="58"/>
      <c r="K475" s="58"/>
      <c r="L475" s="58"/>
      <c r="M475" s="58"/>
      <c r="N475" s="58"/>
      <c r="O475" s="58"/>
      <c r="P475" s="31"/>
      <c r="R475" s="6"/>
    </row>
    <row r="476" ht="14.25" customHeight="1">
      <c r="E476" s="31"/>
      <c r="F476" s="31"/>
      <c r="G476" s="58"/>
      <c r="H476" s="58"/>
      <c r="I476" s="58"/>
      <c r="J476" s="58"/>
      <c r="K476" s="58"/>
      <c r="L476" s="58"/>
      <c r="M476" s="58"/>
      <c r="N476" s="58"/>
      <c r="O476" s="58"/>
      <c r="P476" s="31"/>
      <c r="R476" s="6"/>
    </row>
    <row r="477" ht="14.25" customHeight="1">
      <c r="E477" s="31"/>
      <c r="F477" s="31"/>
      <c r="G477" s="58"/>
      <c r="H477" s="58"/>
      <c r="I477" s="58"/>
      <c r="J477" s="58"/>
      <c r="K477" s="58"/>
      <c r="L477" s="58"/>
      <c r="M477" s="58"/>
      <c r="N477" s="58"/>
      <c r="O477" s="58"/>
      <c r="P477" s="31"/>
      <c r="R477" s="6"/>
    </row>
    <row r="478" ht="14.25" customHeight="1">
      <c r="E478" s="31"/>
      <c r="F478" s="31"/>
      <c r="G478" s="58"/>
      <c r="H478" s="58"/>
      <c r="I478" s="58"/>
      <c r="J478" s="58"/>
      <c r="K478" s="58"/>
      <c r="L478" s="58"/>
      <c r="M478" s="58"/>
      <c r="N478" s="58"/>
      <c r="O478" s="58"/>
      <c r="P478" s="31"/>
      <c r="R478" s="6"/>
    </row>
    <row r="479" ht="14.25" customHeight="1">
      <c r="E479" s="31"/>
      <c r="F479" s="31"/>
      <c r="G479" s="58"/>
      <c r="H479" s="58"/>
      <c r="I479" s="58"/>
      <c r="J479" s="58"/>
      <c r="K479" s="58"/>
      <c r="L479" s="58"/>
      <c r="M479" s="58"/>
      <c r="N479" s="58"/>
      <c r="O479" s="58"/>
      <c r="P479" s="31"/>
      <c r="R479" s="6"/>
    </row>
    <row r="480" ht="14.25" customHeight="1">
      <c r="E480" s="31"/>
      <c r="F480" s="31"/>
      <c r="G480" s="58"/>
      <c r="H480" s="58"/>
      <c r="I480" s="58"/>
      <c r="J480" s="58"/>
      <c r="K480" s="58"/>
      <c r="L480" s="58"/>
      <c r="M480" s="58"/>
      <c r="N480" s="58"/>
      <c r="O480" s="58"/>
      <c r="P480" s="31"/>
      <c r="R480" s="6"/>
    </row>
    <row r="481" ht="14.25" customHeight="1">
      <c r="E481" s="31"/>
      <c r="F481" s="31"/>
      <c r="G481" s="58"/>
      <c r="H481" s="58"/>
      <c r="I481" s="58"/>
      <c r="J481" s="58"/>
      <c r="K481" s="58"/>
      <c r="L481" s="58"/>
      <c r="M481" s="58"/>
      <c r="N481" s="58"/>
      <c r="O481" s="58"/>
      <c r="P481" s="31"/>
      <c r="R481" s="6"/>
    </row>
    <row r="482" ht="14.25" customHeight="1">
      <c r="E482" s="31"/>
      <c r="F482" s="31"/>
      <c r="G482" s="58"/>
      <c r="H482" s="58"/>
      <c r="I482" s="58"/>
      <c r="J482" s="58"/>
      <c r="K482" s="58"/>
      <c r="L482" s="58"/>
      <c r="M482" s="58"/>
      <c r="N482" s="58"/>
      <c r="O482" s="58"/>
      <c r="P482" s="31"/>
      <c r="R482" s="6"/>
    </row>
    <row r="483" ht="14.25" customHeight="1">
      <c r="E483" s="31"/>
      <c r="F483" s="31"/>
      <c r="G483" s="58"/>
      <c r="H483" s="58"/>
      <c r="I483" s="58"/>
      <c r="J483" s="58"/>
      <c r="K483" s="58"/>
      <c r="L483" s="58"/>
      <c r="M483" s="58"/>
      <c r="N483" s="58"/>
      <c r="O483" s="58"/>
      <c r="P483" s="31"/>
      <c r="R483" s="6"/>
    </row>
    <row r="484" ht="14.25" customHeight="1">
      <c r="E484" s="31"/>
      <c r="F484" s="31"/>
      <c r="G484" s="58"/>
      <c r="H484" s="58"/>
      <c r="I484" s="58"/>
      <c r="J484" s="58"/>
      <c r="K484" s="58"/>
      <c r="L484" s="58"/>
      <c r="M484" s="58"/>
      <c r="N484" s="58"/>
      <c r="O484" s="58"/>
      <c r="P484" s="31"/>
      <c r="R484" s="6"/>
    </row>
    <row r="485" ht="14.25" customHeight="1">
      <c r="E485" s="31"/>
      <c r="F485" s="31"/>
      <c r="G485" s="58"/>
      <c r="H485" s="58"/>
      <c r="I485" s="58"/>
      <c r="J485" s="58"/>
      <c r="K485" s="58"/>
      <c r="L485" s="58"/>
      <c r="M485" s="58"/>
      <c r="N485" s="58"/>
      <c r="O485" s="58"/>
      <c r="P485" s="31"/>
      <c r="R485" s="6"/>
    </row>
    <row r="486" ht="14.25" customHeight="1">
      <c r="E486" s="31"/>
      <c r="F486" s="31"/>
      <c r="G486" s="58"/>
      <c r="H486" s="58"/>
      <c r="I486" s="58"/>
      <c r="J486" s="58"/>
      <c r="K486" s="58"/>
      <c r="L486" s="58"/>
      <c r="M486" s="58"/>
      <c r="N486" s="58"/>
      <c r="O486" s="58"/>
      <c r="P486" s="31"/>
      <c r="R486" s="6"/>
    </row>
    <row r="487" ht="14.25" customHeight="1">
      <c r="E487" s="31"/>
      <c r="F487" s="31"/>
      <c r="G487" s="58"/>
      <c r="H487" s="58"/>
      <c r="I487" s="58"/>
      <c r="J487" s="58"/>
      <c r="K487" s="58"/>
      <c r="L487" s="58"/>
      <c r="M487" s="58"/>
      <c r="N487" s="58"/>
      <c r="O487" s="58"/>
      <c r="P487" s="31"/>
      <c r="R487" s="6"/>
    </row>
    <row r="488" ht="14.25" customHeight="1">
      <c r="E488" s="31"/>
      <c r="F488" s="31"/>
      <c r="G488" s="58"/>
      <c r="H488" s="58"/>
      <c r="I488" s="58"/>
      <c r="J488" s="58"/>
      <c r="K488" s="58"/>
      <c r="L488" s="58"/>
      <c r="M488" s="58"/>
      <c r="N488" s="58"/>
      <c r="O488" s="58"/>
      <c r="P488" s="31"/>
      <c r="R488" s="6"/>
    </row>
    <row r="489" ht="14.25" customHeight="1">
      <c r="E489" s="31"/>
      <c r="F489" s="31"/>
      <c r="G489" s="58"/>
      <c r="H489" s="58"/>
      <c r="I489" s="58"/>
      <c r="J489" s="58"/>
      <c r="K489" s="58"/>
      <c r="L489" s="58"/>
      <c r="M489" s="58"/>
      <c r="N489" s="58"/>
      <c r="O489" s="58"/>
      <c r="P489" s="31"/>
      <c r="R489" s="6"/>
    </row>
    <row r="490" ht="14.25" customHeight="1">
      <c r="E490" s="31"/>
      <c r="F490" s="31"/>
      <c r="G490" s="58"/>
      <c r="H490" s="58"/>
      <c r="I490" s="58"/>
      <c r="J490" s="58"/>
      <c r="K490" s="58"/>
      <c r="L490" s="58"/>
      <c r="M490" s="58"/>
      <c r="N490" s="58"/>
      <c r="O490" s="58"/>
      <c r="P490" s="31"/>
      <c r="R490" s="6"/>
    </row>
    <row r="491" ht="14.25" customHeight="1">
      <c r="E491" s="31"/>
      <c r="F491" s="31"/>
      <c r="G491" s="58"/>
      <c r="H491" s="58"/>
      <c r="I491" s="58"/>
      <c r="J491" s="58"/>
      <c r="K491" s="58"/>
      <c r="L491" s="58"/>
      <c r="M491" s="58"/>
      <c r="N491" s="58"/>
      <c r="O491" s="58"/>
      <c r="P491" s="31"/>
      <c r="R491" s="6"/>
    </row>
    <row r="492" ht="14.25" customHeight="1">
      <c r="E492" s="31"/>
      <c r="F492" s="31"/>
      <c r="G492" s="58"/>
      <c r="H492" s="58"/>
      <c r="I492" s="58"/>
      <c r="J492" s="58"/>
      <c r="K492" s="58"/>
      <c r="L492" s="58"/>
      <c r="M492" s="58"/>
      <c r="N492" s="58"/>
      <c r="O492" s="58"/>
      <c r="P492" s="31"/>
      <c r="R492" s="6"/>
    </row>
    <row r="493" ht="14.25" customHeight="1">
      <c r="E493" s="31"/>
      <c r="F493" s="31"/>
      <c r="G493" s="58"/>
      <c r="H493" s="58"/>
      <c r="I493" s="58"/>
      <c r="J493" s="58"/>
      <c r="K493" s="58"/>
      <c r="L493" s="58"/>
      <c r="M493" s="58"/>
      <c r="N493" s="58"/>
      <c r="O493" s="58"/>
      <c r="P493" s="31"/>
      <c r="R493" s="6"/>
    </row>
    <row r="494" ht="14.25" customHeight="1">
      <c r="E494" s="31"/>
      <c r="F494" s="31"/>
      <c r="G494" s="58"/>
      <c r="H494" s="58"/>
      <c r="I494" s="58"/>
      <c r="J494" s="58"/>
      <c r="K494" s="58"/>
      <c r="L494" s="58"/>
      <c r="M494" s="58"/>
      <c r="N494" s="58"/>
      <c r="O494" s="58"/>
      <c r="P494" s="31"/>
      <c r="R494" s="6"/>
    </row>
    <row r="495" ht="14.25" customHeight="1">
      <c r="E495" s="31"/>
      <c r="F495" s="31"/>
      <c r="G495" s="58"/>
      <c r="H495" s="58"/>
      <c r="I495" s="58"/>
      <c r="J495" s="58"/>
      <c r="K495" s="58"/>
      <c r="L495" s="58"/>
      <c r="M495" s="58"/>
      <c r="N495" s="58"/>
      <c r="O495" s="58"/>
      <c r="P495" s="31"/>
      <c r="R495" s="6"/>
    </row>
    <row r="496" ht="14.25" customHeight="1">
      <c r="E496" s="31"/>
      <c r="F496" s="31"/>
      <c r="G496" s="58"/>
      <c r="H496" s="58"/>
      <c r="I496" s="58"/>
      <c r="J496" s="58"/>
      <c r="K496" s="58"/>
      <c r="L496" s="58"/>
      <c r="M496" s="58"/>
      <c r="N496" s="58"/>
      <c r="O496" s="58"/>
      <c r="P496" s="31"/>
      <c r="R496" s="6"/>
    </row>
    <row r="497" ht="14.25" customHeight="1">
      <c r="E497" s="31"/>
      <c r="F497" s="31"/>
      <c r="G497" s="58"/>
      <c r="H497" s="58"/>
      <c r="I497" s="58"/>
      <c r="J497" s="58"/>
      <c r="K497" s="58"/>
      <c r="L497" s="58"/>
      <c r="M497" s="58"/>
      <c r="N497" s="58"/>
      <c r="O497" s="58"/>
      <c r="P497" s="31"/>
      <c r="R497" s="6"/>
    </row>
    <row r="498" ht="14.25" customHeight="1">
      <c r="E498" s="31"/>
      <c r="F498" s="31"/>
      <c r="G498" s="58"/>
      <c r="H498" s="58"/>
      <c r="I498" s="58"/>
      <c r="J498" s="58"/>
      <c r="K498" s="58"/>
      <c r="L498" s="58"/>
      <c r="M498" s="58"/>
      <c r="N498" s="58"/>
      <c r="O498" s="58"/>
      <c r="P498" s="31"/>
      <c r="R498" s="6"/>
    </row>
    <row r="499" ht="14.25" customHeight="1">
      <c r="E499" s="31"/>
      <c r="F499" s="31"/>
      <c r="G499" s="58"/>
      <c r="H499" s="58"/>
      <c r="I499" s="58"/>
      <c r="J499" s="58"/>
      <c r="K499" s="58"/>
      <c r="L499" s="58"/>
      <c r="M499" s="58"/>
      <c r="N499" s="58"/>
      <c r="O499" s="58"/>
      <c r="P499" s="31"/>
      <c r="R499" s="6"/>
    </row>
    <row r="500" ht="14.25" customHeight="1">
      <c r="E500" s="31"/>
      <c r="F500" s="31"/>
      <c r="G500" s="58"/>
      <c r="H500" s="58"/>
      <c r="I500" s="58"/>
      <c r="J500" s="58"/>
      <c r="K500" s="58"/>
      <c r="L500" s="58"/>
      <c r="M500" s="58"/>
      <c r="N500" s="58"/>
      <c r="O500" s="58"/>
      <c r="P500" s="31"/>
      <c r="R500" s="6"/>
    </row>
    <row r="501" ht="14.25" customHeight="1">
      <c r="E501" s="31"/>
      <c r="F501" s="31"/>
      <c r="G501" s="58"/>
      <c r="H501" s="58"/>
      <c r="I501" s="58"/>
      <c r="J501" s="58"/>
      <c r="K501" s="58"/>
      <c r="L501" s="58"/>
      <c r="M501" s="58"/>
      <c r="N501" s="58"/>
      <c r="O501" s="58"/>
      <c r="P501" s="31"/>
      <c r="R501" s="6"/>
    </row>
    <row r="502" ht="14.25" customHeight="1">
      <c r="E502" s="31"/>
      <c r="F502" s="31"/>
      <c r="G502" s="58"/>
      <c r="H502" s="58"/>
      <c r="I502" s="58"/>
      <c r="J502" s="58"/>
      <c r="K502" s="58"/>
      <c r="L502" s="58"/>
      <c r="M502" s="58"/>
      <c r="N502" s="58"/>
      <c r="O502" s="58"/>
      <c r="P502" s="31"/>
      <c r="R502" s="6"/>
    </row>
    <row r="503" ht="14.25" customHeight="1">
      <c r="E503" s="31"/>
      <c r="F503" s="31"/>
      <c r="G503" s="58"/>
      <c r="H503" s="58"/>
      <c r="I503" s="58"/>
      <c r="J503" s="58"/>
      <c r="K503" s="58"/>
      <c r="L503" s="58"/>
      <c r="M503" s="58"/>
      <c r="N503" s="58"/>
      <c r="O503" s="58"/>
      <c r="P503" s="31"/>
      <c r="R503" s="6"/>
    </row>
    <row r="504" ht="14.25" customHeight="1">
      <c r="E504" s="31"/>
      <c r="F504" s="31"/>
      <c r="G504" s="58"/>
      <c r="H504" s="58"/>
      <c r="I504" s="58"/>
      <c r="J504" s="58"/>
      <c r="K504" s="58"/>
      <c r="L504" s="58"/>
      <c r="M504" s="58"/>
      <c r="N504" s="58"/>
      <c r="O504" s="58"/>
      <c r="P504" s="31"/>
      <c r="R504" s="6"/>
    </row>
    <row r="505" ht="14.25" customHeight="1">
      <c r="E505" s="31"/>
      <c r="F505" s="31"/>
      <c r="G505" s="58"/>
      <c r="H505" s="58"/>
      <c r="I505" s="58"/>
      <c r="J505" s="58"/>
      <c r="K505" s="58"/>
      <c r="L505" s="58"/>
      <c r="M505" s="58"/>
      <c r="N505" s="58"/>
      <c r="O505" s="58"/>
      <c r="P505" s="31"/>
      <c r="R505" s="6"/>
    </row>
    <row r="506" ht="14.25" customHeight="1">
      <c r="E506" s="31"/>
      <c r="F506" s="31"/>
      <c r="G506" s="58"/>
      <c r="H506" s="58"/>
      <c r="I506" s="58"/>
      <c r="J506" s="58"/>
      <c r="K506" s="58"/>
      <c r="L506" s="58"/>
      <c r="M506" s="58"/>
      <c r="N506" s="58"/>
      <c r="O506" s="58"/>
      <c r="P506" s="31"/>
      <c r="R506" s="6"/>
    </row>
    <row r="507" ht="14.25" customHeight="1">
      <c r="E507" s="31"/>
      <c r="F507" s="31"/>
      <c r="G507" s="58"/>
      <c r="H507" s="58"/>
      <c r="I507" s="58"/>
      <c r="J507" s="58"/>
      <c r="K507" s="58"/>
      <c r="L507" s="58"/>
      <c r="M507" s="58"/>
      <c r="N507" s="58"/>
      <c r="O507" s="58"/>
      <c r="P507" s="31"/>
      <c r="R507" s="6"/>
    </row>
    <row r="508" ht="14.25" customHeight="1">
      <c r="E508" s="31"/>
      <c r="F508" s="31"/>
      <c r="G508" s="58"/>
      <c r="H508" s="58"/>
      <c r="I508" s="58"/>
      <c r="J508" s="58"/>
      <c r="K508" s="58"/>
      <c r="L508" s="58"/>
      <c r="M508" s="58"/>
      <c r="N508" s="58"/>
      <c r="O508" s="58"/>
      <c r="P508" s="31"/>
      <c r="R508" s="6"/>
    </row>
    <row r="509" ht="14.25" customHeight="1">
      <c r="E509" s="31"/>
      <c r="F509" s="31"/>
      <c r="G509" s="58"/>
      <c r="H509" s="58"/>
      <c r="I509" s="58"/>
      <c r="J509" s="58"/>
      <c r="K509" s="58"/>
      <c r="L509" s="58"/>
      <c r="M509" s="58"/>
      <c r="N509" s="58"/>
      <c r="O509" s="58"/>
      <c r="P509" s="31"/>
      <c r="R509" s="6"/>
    </row>
    <row r="510" ht="14.25" customHeight="1">
      <c r="E510" s="31"/>
      <c r="F510" s="31"/>
      <c r="G510" s="58"/>
      <c r="H510" s="58"/>
      <c r="I510" s="58"/>
      <c r="J510" s="58"/>
      <c r="K510" s="58"/>
      <c r="L510" s="58"/>
      <c r="M510" s="58"/>
      <c r="N510" s="58"/>
      <c r="O510" s="58"/>
      <c r="P510" s="31"/>
      <c r="R510" s="6"/>
    </row>
    <row r="511" ht="14.25" customHeight="1">
      <c r="E511" s="31"/>
      <c r="F511" s="31"/>
      <c r="G511" s="58"/>
      <c r="H511" s="58"/>
      <c r="I511" s="58"/>
      <c r="J511" s="58"/>
      <c r="K511" s="58"/>
      <c r="L511" s="58"/>
      <c r="M511" s="58"/>
      <c r="N511" s="58"/>
      <c r="O511" s="58"/>
      <c r="P511" s="31"/>
      <c r="R511" s="6"/>
    </row>
    <row r="512" ht="14.25" customHeight="1">
      <c r="E512" s="31"/>
      <c r="F512" s="31"/>
      <c r="G512" s="58"/>
      <c r="H512" s="58"/>
      <c r="I512" s="58"/>
      <c r="J512" s="58"/>
      <c r="K512" s="58"/>
      <c r="L512" s="58"/>
      <c r="M512" s="58"/>
      <c r="N512" s="58"/>
      <c r="O512" s="58"/>
      <c r="P512" s="31"/>
      <c r="R512" s="6"/>
    </row>
    <row r="513" ht="14.25" customHeight="1">
      <c r="E513" s="31"/>
      <c r="F513" s="31"/>
      <c r="G513" s="58"/>
      <c r="H513" s="58"/>
      <c r="I513" s="58"/>
      <c r="J513" s="58"/>
      <c r="K513" s="58"/>
      <c r="L513" s="58"/>
      <c r="M513" s="58"/>
      <c r="N513" s="58"/>
      <c r="O513" s="58"/>
      <c r="P513" s="31"/>
      <c r="R513" s="6"/>
    </row>
    <row r="514" ht="14.25" customHeight="1">
      <c r="E514" s="31"/>
      <c r="F514" s="31"/>
      <c r="G514" s="58"/>
      <c r="H514" s="58"/>
      <c r="I514" s="58"/>
      <c r="J514" s="58"/>
      <c r="K514" s="58"/>
      <c r="L514" s="58"/>
      <c r="M514" s="58"/>
      <c r="N514" s="58"/>
      <c r="O514" s="58"/>
      <c r="P514" s="31"/>
      <c r="R514" s="6"/>
    </row>
    <row r="515" ht="14.25" customHeight="1">
      <c r="E515" s="31"/>
      <c r="F515" s="31"/>
      <c r="G515" s="58"/>
      <c r="H515" s="58"/>
      <c r="I515" s="58"/>
      <c r="J515" s="58"/>
      <c r="K515" s="58"/>
      <c r="L515" s="58"/>
      <c r="M515" s="58"/>
      <c r="N515" s="58"/>
      <c r="O515" s="58"/>
      <c r="P515" s="31"/>
      <c r="R515" s="6"/>
    </row>
    <row r="516" ht="14.25" customHeight="1">
      <c r="E516" s="31"/>
      <c r="F516" s="31"/>
      <c r="G516" s="58"/>
      <c r="H516" s="58"/>
      <c r="I516" s="58"/>
      <c r="J516" s="58"/>
      <c r="K516" s="58"/>
      <c r="L516" s="58"/>
      <c r="M516" s="58"/>
      <c r="N516" s="58"/>
      <c r="O516" s="58"/>
      <c r="P516" s="31"/>
      <c r="R516" s="6"/>
    </row>
    <row r="517" ht="14.25" customHeight="1">
      <c r="E517" s="31"/>
      <c r="F517" s="31"/>
      <c r="G517" s="58"/>
      <c r="H517" s="58"/>
      <c r="I517" s="58"/>
      <c r="J517" s="58"/>
      <c r="K517" s="58"/>
      <c r="L517" s="58"/>
      <c r="M517" s="58"/>
      <c r="N517" s="58"/>
      <c r="O517" s="58"/>
      <c r="P517" s="31"/>
      <c r="R517" s="6"/>
    </row>
    <row r="518" ht="14.25" customHeight="1">
      <c r="E518" s="31"/>
      <c r="F518" s="31"/>
      <c r="G518" s="58"/>
      <c r="H518" s="58"/>
      <c r="I518" s="58"/>
      <c r="J518" s="58"/>
      <c r="K518" s="58"/>
      <c r="L518" s="58"/>
      <c r="M518" s="58"/>
      <c r="N518" s="58"/>
      <c r="O518" s="58"/>
      <c r="P518" s="31"/>
      <c r="R518" s="6"/>
    </row>
    <row r="519" ht="14.25" customHeight="1">
      <c r="E519" s="31"/>
      <c r="F519" s="31"/>
      <c r="G519" s="58"/>
      <c r="H519" s="58"/>
      <c r="I519" s="58"/>
      <c r="J519" s="58"/>
      <c r="K519" s="58"/>
      <c r="L519" s="58"/>
      <c r="M519" s="58"/>
      <c r="N519" s="58"/>
      <c r="O519" s="58"/>
      <c r="P519" s="31"/>
      <c r="R519" s="6"/>
    </row>
    <row r="520" ht="14.25" customHeight="1">
      <c r="E520" s="31"/>
      <c r="F520" s="31"/>
      <c r="G520" s="58"/>
      <c r="H520" s="58"/>
      <c r="I520" s="58"/>
      <c r="J520" s="58"/>
      <c r="K520" s="58"/>
      <c r="L520" s="58"/>
      <c r="M520" s="58"/>
      <c r="N520" s="58"/>
      <c r="O520" s="58"/>
      <c r="P520" s="31"/>
      <c r="R520" s="6"/>
    </row>
    <row r="521" ht="14.25" customHeight="1">
      <c r="E521" s="31"/>
      <c r="F521" s="31"/>
      <c r="G521" s="58"/>
      <c r="H521" s="58"/>
      <c r="I521" s="58"/>
      <c r="J521" s="58"/>
      <c r="K521" s="58"/>
      <c r="L521" s="58"/>
      <c r="M521" s="58"/>
      <c r="N521" s="58"/>
      <c r="O521" s="58"/>
      <c r="P521" s="31"/>
      <c r="R521" s="6"/>
    </row>
    <row r="522" ht="14.25" customHeight="1">
      <c r="E522" s="31"/>
      <c r="F522" s="31"/>
      <c r="G522" s="58"/>
      <c r="H522" s="58"/>
      <c r="I522" s="58"/>
      <c r="J522" s="58"/>
      <c r="K522" s="58"/>
      <c r="L522" s="58"/>
      <c r="M522" s="58"/>
      <c r="N522" s="58"/>
      <c r="O522" s="58"/>
      <c r="P522" s="31"/>
      <c r="R522" s="6"/>
    </row>
    <row r="523" ht="14.25" customHeight="1">
      <c r="E523" s="31"/>
      <c r="F523" s="31"/>
      <c r="G523" s="58"/>
      <c r="H523" s="58"/>
      <c r="I523" s="58"/>
      <c r="J523" s="58"/>
      <c r="K523" s="58"/>
      <c r="L523" s="58"/>
      <c r="M523" s="58"/>
      <c r="N523" s="58"/>
      <c r="O523" s="58"/>
      <c r="P523" s="31"/>
      <c r="R523" s="6"/>
    </row>
    <row r="524" ht="14.25" customHeight="1">
      <c r="E524" s="31"/>
      <c r="F524" s="31"/>
      <c r="G524" s="58"/>
      <c r="H524" s="58"/>
      <c r="I524" s="58"/>
      <c r="J524" s="58"/>
      <c r="K524" s="58"/>
      <c r="L524" s="58"/>
      <c r="M524" s="58"/>
      <c r="N524" s="58"/>
      <c r="O524" s="58"/>
      <c r="P524" s="31"/>
      <c r="R524" s="6"/>
    </row>
    <row r="525" ht="14.25" customHeight="1">
      <c r="E525" s="31"/>
      <c r="F525" s="31"/>
      <c r="G525" s="58"/>
      <c r="H525" s="58"/>
      <c r="I525" s="58"/>
      <c r="J525" s="58"/>
      <c r="K525" s="58"/>
      <c r="L525" s="58"/>
      <c r="M525" s="58"/>
      <c r="N525" s="58"/>
      <c r="O525" s="58"/>
      <c r="P525" s="31"/>
      <c r="R525" s="6"/>
    </row>
    <row r="526" ht="14.25" customHeight="1">
      <c r="E526" s="31"/>
      <c r="F526" s="31"/>
      <c r="G526" s="58"/>
      <c r="H526" s="58"/>
      <c r="I526" s="58"/>
      <c r="J526" s="58"/>
      <c r="K526" s="58"/>
      <c r="L526" s="58"/>
      <c r="M526" s="58"/>
      <c r="N526" s="58"/>
      <c r="O526" s="58"/>
      <c r="P526" s="31"/>
      <c r="R526" s="6"/>
    </row>
    <row r="527" ht="14.25" customHeight="1">
      <c r="E527" s="31"/>
      <c r="F527" s="31"/>
      <c r="G527" s="58"/>
      <c r="H527" s="58"/>
      <c r="I527" s="58"/>
      <c r="J527" s="58"/>
      <c r="K527" s="58"/>
      <c r="L527" s="58"/>
      <c r="M527" s="58"/>
      <c r="N527" s="58"/>
      <c r="O527" s="58"/>
      <c r="P527" s="31"/>
      <c r="R527" s="6"/>
    </row>
    <row r="528" ht="14.25" customHeight="1">
      <c r="E528" s="31"/>
      <c r="F528" s="31"/>
      <c r="G528" s="58"/>
      <c r="H528" s="58"/>
      <c r="I528" s="58"/>
      <c r="J528" s="58"/>
      <c r="K528" s="58"/>
      <c r="L528" s="58"/>
      <c r="M528" s="58"/>
      <c r="N528" s="58"/>
      <c r="O528" s="58"/>
      <c r="P528" s="31"/>
      <c r="R528" s="6"/>
    </row>
    <row r="529" ht="14.25" customHeight="1">
      <c r="E529" s="31"/>
      <c r="F529" s="31"/>
      <c r="G529" s="58"/>
      <c r="H529" s="58"/>
      <c r="I529" s="58"/>
      <c r="J529" s="58"/>
      <c r="K529" s="58"/>
      <c r="L529" s="58"/>
      <c r="M529" s="58"/>
      <c r="N529" s="58"/>
      <c r="O529" s="58"/>
      <c r="P529" s="31"/>
      <c r="R529" s="6"/>
    </row>
    <row r="530" ht="14.25" customHeight="1">
      <c r="E530" s="31"/>
      <c r="F530" s="31"/>
      <c r="G530" s="58"/>
      <c r="H530" s="58"/>
      <c r="I530" s="58"/>
      <c r="J530" s="58"/>
      <c r="K530" s="58"/>
      <c r="L530" s="58"/>
      <c r="M530" s="58"/>
      <c r="N530" s="58"/>
      <c r="O530" s="58"/>
      <c r="P530" s="31"/>
      <c r="R530" s="6"/>
    </row>
    <row r="531" ht="14.25" customHeight="1">
      <c r="E531" s="31"/>
      <c r="F531" s="31"/>
      <c r="G531" s="58"/>
      <c r="H531" s="58"/>
      <c r="I531" s="58"/>
      <c r="J531" s="58"/>
      <c r="K531" s="58"/>
      <c r="L531" s="58"/>
      <c r="M531" s="58"/>
      <c r="N531" s="58"/>
      <c r="O531" s="58"/>
      <c r="P531" s="31"/>
      <c r="R531" s="6"/>
    </row>
    <row r="532" ht="14.25" customHeight="1">
      <c r="E532" s="31"/>
      <c r="F532" s="31"/>
      <c r="G532" s="58"/>
      <c r="H532" s="58"/>
      <c r="I532" s="58"/>
      <c r="J532" s="58"/>
      <c r="K532" s="58"/>
      <c r="L532" s="58"/>
      <c r="M532" s="58"/>
      <c r="N532" s="58"/>
      <c r="O532" s="58"/>
      <c r="P532" s="31"/>
      <c r="R532" s="6"/>
    </row>
    <row r="533" ht="14.25" customHeight="1">
      <c r="E533" s="31"/>
      <c r="F533" s="31"/>
      <c r="G533" s="58"/>
      <c r="H533" s="58"/>
      <c r="I533" s="58"/>
      <c r="J533" s="58"/>
      <c r="K533" s="58"/>
      <c r="L533" s="58"/>
      <c r="M533" s="58"/>
      <c r="N533" s="58"/>
      <c r="O533" s="58"/>
      <c r="P533" s="31"/>
      <c r="R533" s="6"/>
    </row>
    <row r="534" ht="14.25" customHeight="1">
      <c r="E534" s="31"/>
      <c r="F534" s="31"/>
      <c r="G534" s="58"/>
      <c r="H534" s="58"/>
      <c r="I534" s="58"/>
      <c r="J534" s="58"/>
      <c r="K534" s="58"/>
      <c r="L534" s="58"/>
      <c r="M534" s="58"/>
      <c r="N534" s="58"/>
      <c r="O534" s="58"/>
      <c r="P534" s="31"/>
      <c r="R534" s="6"/>
    </row>
    <row r="535" ht="14.25" customHeight="1">
      <c r="E535" s="31"/>
      <c r="F535" s="31"/>
      <c r="G535" s="58"/>
      <c r="H535" s="58"/>
      <c r="I535" s="58"/>
      <c r="J535" s="58"/>
      <c r="K535" s="58"/>
      <c r="L535" s="58"/>
      <c r="M535" s="58"/>
      <c r="N535" s="58"/>
      <c r="O535" s="58"/>
      <c r="P535" s="31"/>
      <c r="R535" s="6"/>
    </row>
    <row r="536" ht="14.25" customHeight="1">
      <c r="E536" s="31"/>
      <c r="F536" s="31"/>
      <c r="G536" s="58"/>
      <c r="H536" s="58"/>
      <c r="I536" s="58"/>
      <c r="J536" s="58"/>
      <c r="K536" s="58"/>
      <c r="L536" s="58"/>
      <c r="M536" s="58"/>
      <c r="N536" s="58"/>
      <c r="O536" s="58"/>
      <c r="P536" s="31"/>
      <c r="R536" s="6"/>
    </row>
    <row r="537" ht="14.25" customHeight="1">
      <c r="E537" s="31"/>
      <c r="F537" s="31"/>
      <c r="G537" s="58"/>
      <c r="H537" s="58"/>
      <c r="I537" s="58"/>
      <c r="J537" s="58"/>
      <c r="K537" s="58"/>
      <c r="L537" s="58"/>
      <c r="M537" s="58"/>
      <c r="N537" s="58"/>
      <c r="O537" s="58"/>
      <c r="P537" s="31"/>
      <c r="R537" s="6"/>
    </row>
    <row r="538" ht="14.25" customHeight="1">
      <c r="E538" s="31"/>
      <c r="F538" s="31"/>
      <c r="G538" s="58"/>
      <c r="H538" s="58"/>
      <c r="I538" s="58"/>
      <c r="J538" s="58"/>
      <c r="K538" s="58"/>
      <c r="L538" s="58"/>
      <c r="M538" s="58"/>
      <c r="N538" s="58"/>
      <c r="O538" s="58"/>
      <c r="P538" s="31"/>
      <c r="R538" s="6"/>
    </row>
    <row r="539" ht="14.25" customHeight="1">
      <c r="E539" s="31"/>
      <c r="F539" s="31"/>
      <c r="G539" s="58"/>
      <c r="H539" s="58"/>
      <c r="I539" s="58"/>
      <c r="J539" s="58"/>
      <c r="K539" s="58"/>
      <c r="L539" s="58"/>
      <c r="M539" s="58"/>
      <c r="N539" s="58"/>
      <c r="O539" s="58"/>
      <c r="P539" s="31"/>
      <c r="R539" s="6"/>
    </row>
    <row r="540" ht="14.25" customHeight="1">
      <c r="E540" s="31"/>
      <c r="F540" s="31"/>
      <c r="G540" s="58"/>
      <c r="H540" s="58"/>
      <c r="I540" s="58"/>
      <c r="J540" s="58"/>
      <c r="K540" s="58"/>
      <c r="L540" s="58"/>
      <c r="M540" s="58"/>
      <c r="N540" s="58"/>
      <c r="O540" s="58"/>
      <c r="P540" s="31"/>
      <c r="R540" s="6"/>
    </row>
    <row r="541" ht="14.25" customHeight="1">
      <c r="E541" s="31"/>
      <c r="F541" s="31"/>
      <c r="G541" s="58"/>
      <c r="H541" s="58"/>
      <c r="I541" s="58"/>
      <c r="J541" s="58"/>
      <c r="K541" s="58"/>
      <c r="L541" s="58"/>
      <c r="M541" s="58"/>
      <c r="N541" s="58"/>
      <c r="O541" s="58"/>
      <c r="P541" s="31"/>
      <c r="R541" s="6"/>
    </row>
    <row r="542" ht="14.25" customHeight="1">
      <c r="E542" s="31"/>
      <c r="F542" s="31"/>
      <c r="G542" s="58"/>
      <c r="H542" s="58"/>
      <c r="I542" s="58"/>
      <c r="J542" s="58"/>
      <c r="K542" s="58"/>
      <c r="L542" s="58"/>
      <c r="M542" s="58"/>
      <c r="N542" s="58"/>
      <c r="O542" s="58"/>
      <c r="P542" s="31"/>
      <c r="R542" s="6"/>
    </row>
    <row r="543" ht="14.25" customHeight="1">
      <c r="E543" s="31"/>
      <c r="F543" s="31"/>
      <c r="G543" s="58"/>
      <c r="H543" s="58"/>
      <c r="I543" s="58"/>
      <c r="J543" s="58"/>
      <c r="K543" s="58"/>
      <c r="L543" s="58"/>
      <c r="M543" s="58"/>
      <c r="N543" s="58"/>
      <c r="O543" s="58"/>
      <c r="P543" s="31"/>
      <c r="R543" s="6"/>
    </row>
    <row r="544" ht="14.25" customHeight="1">
      <c r="E544" s="31"/>
      <c r="F544" s="31"/>
      <c r="G544" s="58"/>
      <c r="H544" s="58"/>
      <c r="I544" s="58"/>
      <c r="J544" s="58"/>
      <c r="K544" s="58"/>
      <c r="L544" s="58"/>
      <c r="M544" s="58"/>
      <c r="N544" s="58"/>
      <c r="O544" s="58"/>
      <c r="P544" s="31"/>
      <c r="R544" s="6"/>
    </row>
    <row r="545" ht="14.25" customHeight="1">
      <c r="E545" s="31"/>
      <c r="F545" s="31"/>
      <c r="G545" s="58"/>
      <c r="H545" s="58"/>
      <c r="I545" s="58"/>
      <c r="J545" s="58"/>
      <c r="K545" s="58"/>
      <c r="L545" s="58"/>
      <c r="M545" s="58"/>
      <c r="N545" s="58"/>
      <c r="O545" s="58"/>
      <c r="P545" s="31"/>
      <c r="R545" s="6"/>
    </row>
    <row r="546" ht="14.25" customHeight="1">
      <c r="E546" s="31"/>
      <c r="F546" s="31"/>
      <c r="G546" s="58"/>
      <c r="H546" s="58"/>
      <c r="I546" s="58"/>
      <c r="J546" s="58"/>
      <c r="K546" s="58"/>
      <c r="L546" s="58"/>
      <c r="M546" s="58"/>
      <c r="N546" s="58"/>
      <c r="O546" s="58"/>
      <c r="P546" s="31"/>
      <c r="R546" s="6"/>
    </row>
    <row r="547" ht="14.25" customHeight="1">
      <c r="E547" s="31"/>
      <c r="F547" s="31"/>
      <c r="G547" s="58"/>
      <c r="H547" s="58"/>
      <c r="I547" s="58"/>
      <c r="J547" s="58"/>
      <c r="K547" s="58"/>
      <c r="L547" s="58"/>
      <c r="M547" s="58"/>
      <c r="N547" s="58"/>
      <c r="O547" s="58"/>
      <c r="P547" s="31"/>
      <c r="R547" s="6"/>
    </row>
    <row r="548" ht="14.25" customHeight="1">
      <c r="E548" s="31"/>
      <c r="F548" s="31"/>
      <c r="G548" s="58"/>
      <c r="H548" s="58"/>
      <c r="I548" s="58"/>
      <c r="J548" s="58"/>
      <c r="K548" s="58"/>
      <c r="L548" s="58"/>
      <c r="M548" s="58"/>
      <c r="N548" s="58"/>
      <c r="O548" s="58"/>
      <c r="P548" s="31"/>
      <c r="R548" s="6"/>
    </row>
    <row r="549" ht="14.25" customHeight="1">
      <c r="E549" s="31"/>
      <c r="F549" s="31"/>
      <c r="G549" s="58"/>
      <c r="H549" s="58"/>
      <c r="I549" s="58"/>
      <c r="J549" s="58"/>
      <c r="K549" s="58"/>
      <c r="L549" s="58"/>
      <c r="M549" s="58"/>
      <c r="N549" s="58"/>
      <c r="O549" s="58"/>
      <c r="P549" s="31"/>
      <c r="R549" s="6"/>
    </row>
    <row r="550" ht="14.25" customHeight="1">
      <c r="E550" s="31"/>
      <c r="F550" s="31"/>
      <c r="G550" s="58"/>
      <c r="H550" s="58"/>
      <c r="I550" s="58"/>
      <c r="J550" s="58"/>
      <c r="K550" s="58"/>
      <c r="L550" s="58"/>
      <c r="M550" s="58"/>
      <c r="N550" s="58"/>
      <c r="O550" s="58"/>
      <c r="P550" s="31"/>
      <c r="R550" s="6"/>
    </row>
    <row r="551" ht="14.25" customHeight="1">
      <c r="E551" s="31"/>
      <c r="F551" s="31"/>
      <c r="G551" s="58"/>
      <c r="H551" s="58"/>
      <c r="I551" s="58"/>
      <c r="J551" s="58"/>
      <c r="K551" s="58"/>
      <c r="L551" s="58"/>
      <c r="M551" s="58"/>
      <c r="N551" s="58"/>
      <c r="O551" s="58"/>
      <c r="P551" s="31"/>
      <c r="R551" s="6"/>
    </row>
    <row r="552" ht="14.25" customHeight="1">
      <c r="E552" s="31"/>
      <c r="F552" s="31"/>
      <c r="G552" s="58"/>
      <c r="H552" s="58"/>
      <c r="I552" s="58"/>
      <c r="J552" s="58"/>
      <c r="K552" s="58"/>
      <c r="L552" s="58"/>
      <c r="M552" s="58"/>
      <c r="N552" s="58"/>
      <c r="O552" s="58"/>
      <c r="P552" s="31"/>
      <c r="R552" s="6"/>
    </row>
    <row r="553" ht="14.25" customHeight="1">
      <c r="E553" s="31"/>
      <c r="F553" s="31"/>
      <c r="G553" s="58"/>
      <c r="H553" s="58"/>
      <c r="I553" s="58"/>
      <c r="J553" s="58"/>
      <c r="K553" s="58"/>
      <c r="L553" s="58"/>
      <c r="M553" s="58"/>
      <c r="N553" s="58"/>
      <c r="O553" s="58"/>
      <c r="P553" s="31"/>
      <c r="R553" s="6"/>
    </row>
    <row r="554" ht="14.25" customHeight="1">
      <c r="E554" s="31"/>
      <c r="F554" s="31"/>
      <c r="G554" s="58"/>
      <c r="H554" s="58"/>
      <c r="I554" s="58"/>
      <c r="J554" s="58"/>
      <c r="K554" s="58"/>
      <c r="L554" s="58"/>
      <c r="M554" s="58"/>
      <c r="N554" s="58"/>
      <c r="O554" s="58"/>
      <c r="P554" s="31"/>
      <c r="R554" s="6"/>
    </row>
    <row r="555" ht="14.25" customHeight="1">
      <c r="E555" s="31"/>
      <c r="F555" s="31"/>
      <c r="G555" s="58"/>
      <c r="H555" s="58"/>
      <c r="I555" s="58"/>
      <c r="J555" s="58"/>
      <c r="K555" s="58"/>
      <c r="L555" s="58"/>
      <c r="M555" s="58"/>
      <c r="N555" s="58"/>
      <c r="O555" s="58"/>
      <c r="P555" s="31"/>
      <c r="R555" s="6"/>
    </row>
    <row r="556" ht="14.25" customHeight="1">
      <c r="E556" s="31"/>
      <c r="F556" s="31"/>
      <c r="G556" s="58"/>
      <c r="H556" s="58"/>
      <c r="I556" s="58"/>
      <c r="J556" s="58"/>
      <c r="K556" s="58"/>
      <c r="L556" s="58"/>
      <c r="M556" s="58"/>
      <c r="N556" s="58"/>
      <c r="O556" s="58"/>
      <c r="P556" s="31"/>
      <c r="R556" s="6"/>
    </row>
    <row r="557" ht="14.25" customHeight="1">
      <c r="E557" s="31"/>
      <c r="F557" s="31"/>
      <c r="G557" s="58"/>
      <c r="H557" s="58"/>
      <c r="I557" s="58"/>
      <c r="J557" s="58"/>
      <c r="K557" s="58"/>
      <c r="L557" s="58"/>
      <c r="M557" s="58"/>
      <c r="N557" s="58"/>
      <c r="O557" s="58"/>
      <c r="P557" s="31"/>
      <c r="R557" s="6"/>
    </row>
    <row r="558" ht="14.25" customHeight="1">
      <c r="E558" s="31"/>
      <c r="F558" s="31"/>
      <c r="G558" s="58"/>
      <c r="H558" s="58"/>
      <c r="I558" s="58"/>
      <c r="J558" s="58"/>
      <c r="K558" s="58"/>
      <c r="L558" s="58"/>
      <c r="M558" s="58"/>
      <c r="N558" s="58"/>
      <c r="O558" s="58"/>
      <c r="P558" s="31"/>
      <c r="R558" s="6"/>
    </row>
    <row r="559" ht="14.25" customHeight="1">
      <c r="E559" s="31"/>
      <c r="F559" s="31"/>
      <c r="G559" s="58"/>
      <c r="H559" s="58"/>
      <c r="I559" s="58"/>
      <c r="J559" s="58"/>
      <c r="K559" s="58"/>
      <c r="L559" s="58"/>
      <c r="M559" s="58"/>
      <c r="N559" s="58"/>
      <c r="O559" s="58"/>
      <c r="P559" s="31"/>
      <c r="R559" s="6"/>
    </row>
    <row r="560" ht="14.25" customHeight="1">
      <c r="E560" s="31"/>
      <c r="F560" s="31"/>
      <c r="G560" s="58"/>
      <c r="H560" s="58"/>
      <c r="I560" s="58"/>
      <c r="J560" s="58"/>
      <c r="K560" s="58"/>
      <c r="L560" s="58"/>
      <c r="M560" s="58"/>
      <c r="N560" s="58"/>
      <c r="O560" s="58"/>
      <c r="P560" s="31"/>
      <c r="R560" s="6"/>
    </row>
    <row r="561" ht="14.25" customHeight="1">
      <c r="E561" s="31"/>
      <c r="F561" s="31"/>
      <c r="G561" s="58"/>
      <c r="H561" s="58"/>
      <c r="I561" s="58"/>
      <c r="J561" s="58"/>
      <c r="K561" s="58"/>
      <c r="L561" s="58"/>
      <c r="M561" s="58"/>
      <c r="N561" s="58"/>
      <c r="O561" s="58"/>
      <c r="P561" s="31"/>
      <c r="R561" s="6"/>
    </row>
    <row r="562" ht="14.25" customHeight="1">
      <c r="E562" s="31"/>
      <c r="F562" s="31"/>
      <c r="G562" s="58"/>
      <c r="H562" s="58"/>
      <c r="I562" s="58"/>
      <c r="J562" s="58"/>
      <c r="K562" s="58"/>
      <c r="L562" s="58"/>
      <c r="M562" s="58"/>
      <c r="N562" s="58"/>
      <c r="O562" s="58"/>
      <c r="P562" s="31"/>
      <c r="R562" s="6"/>
    </row>
    <row r="563" ht="14.25" customHeight="1">
      <c r="E563" s="31"/>
      <c r="F563" s="31"/>
      <c r="G563" s="58"/>
      <c r="H563" s="58"/>
      <c r="I563" s="58"/>
      <c r="J563" s="58"/>
      <c r="K563" s="58"/>
      <c r="L563" s="58"/>
      <c r="M563" s="58"/>
      <c r="N563" s="58"/>
      <c r="O563" s="58"/>
      <c r="P563" s="31"/>
      <c r="R563" s="6"/>
    </row>
    <row r="564" ht="14.25" customHeight="1">
      <c r="E564" s="31"/>
      <c r="F564" s="31"/>
      <c r="G564" s="58"/>
      <c r="H564" s="58"/>
      <c r="I564" s="58"/>
      <c r="J564" s="58"/>
      <c r="K564" s="58"/>
      <c r="L564" s="58"/>
      <c r="M564" s="58"/>
      <c r="N564" s="58"/>
      <c r="O564" s="58"/>
      <c r="P564" s="31"/>
      <c r="R564" s="6"/>
    </row>
    <row r="565" ht="14.25" customHeight="1">
      <c r="E565" s="31"/>
      <c r="F565" s="31"/>
      <c r="G565" s="58"/>
      <c r="H565" s="58"/>
      <c r="I565" s="58"/>
      <c r="J565" s="58"/>
      <c r="K565" s="58"/>
      <c r="L565" s="58"/>
      <c r="M565" s="58"/>
      <c r="N565" s="58"/>
      <c r="O565" s="58"/>
      <c r="P565" s="31"/>
      <c r="R565" s="6"/>
    </row>
    <row r="566" ht="14.25" customHeight="1">
      <c r="E566" s="31"/>
      <c r="F566" s="31"/>
      <c r="G566" s="58"/>
      <c r="H566" s="58"/>
      <c r="I566" s="58"/>
      <c r="J566" s="58"/>
      <c r="K566" s="58"/>
      <c r="L566" s="58"/>
      <c r="M566" s="58"/>
      <c r="N566" s="58"/>
      <c r="O566" s="58"/>
      <c r="P566" s="31"/>
      <c r="R566" s="6"/>
    </row>
    <row r="567" ht="14.25" customHeight="1">
      <c r="E567" s="31"/>
      <c r="F567" s="31"/>
      <c r="G567" s="58"/>
      <c r="H567" s="58"/>
      <c r="I567" s="58"/>
      <c r="J567" s="58"/>
      <c r="K567" s="58"/>
      <c r="L567" s="58"/>
      <c r="M567" s="58"/>
      <c r="N567" s="58"/>
      <c r="O567" s="58"/>
      <c r="P567" s="31"/>
      <c r="R567" s="6"/>
    </row>
    <row r="568" ht="14.25" customHeight="1">
      <c r="E568" s="31"/>
      <c r="F568" s="31"/>
      <c r="G568" s="58"/>
      <c r="H568" s="58"/>
      <c r="I568" s="58"/>
      <c r="J568" s="58"/>
      <c r="K568" s="58"/>
      <c r="L568" s="58"/>
      <c r="M568" s="58"/>
      <c r="N568" s="58"/>
      <c r="O568" s="58"/>
      <c r="P568" s="31"/>
      <c r="R568" s="6"/>
    </row>
    <row r="569" ht="14.25" customHeight="1">
      <c r="E569" s="31"/>
      <c r="F569" s="31"/>
      <c r="G569" s="58"/>
      <c r="H569" s="58"/>
      <c r="I569" s="58"/>
      <c r="J569" s="58"/>
      <c r="K569" s="58"/>
      <c r="L569" s="58"/>
      <c r="M569" s="58"/>
      <c r="N569" s="58"/>
      <c r="O569" s="58"/>
      <c r="P569" s="31"/>
      <c r="R569" s="6"/>
    </row>
    <row r="570" ht="14.25" customHeight="1">
      <c r="E570" s="31"/>
      <c r="F570" s="31"/>
      <c r="G570" s="58"/>
      <c r="H570" s="58"/>
      <c r="I570" s="58"/>
      <c r="J570" s="58"/>
      <c r="K570" s="58"/>
      <c r="L570" s="58"/>
      <c r="M570" s="58"/>
      <c r="N570" s="58"/>
      <c r="O570" s="58"/>
      <c r="P570" s="31"/>
      <c r="R570" s="6"/>
    </row>
    <row r="571" ht="14.25" customHeight="1">
      <c r="E571" s="31"/>
      <c r="F571" s="31"/>
      <c r="G571" s="58"/>
      <c r="H571" s="58"/>
      <c r="I571" s="58"/>
      <c r="J571" s="58"/>
      <c r="K571" s="58"/>
      <c r="L571" s="58"/>
      <c r="M571" s="58"/>
      <c r="N571" s="58"/>
      <c r="O571" s="58"/>
      <c r="P571" s="31"/>
      <c r="R571" s="6"/>
    </row>
    <row r="572" ht="14.25" customHeight="1">
      <c r="E572" s="31"/>
      <c r="F572" s="31"/>
      <c r="G572" s="58"/>
      <c r="H572" s="58"/>
      <c r="I572" s="58"/>
      <c r="J572" s="58"/>
      <c r="K572" s="58"/>
      <c r="L572" s="58"/>
      <c r="M572" s="58"/>
      <c r="N572" s="58"/>
      <c r="O572" s="58"/>
      <c r="P572" s="31"/>
      <c r="R572" s="6"/>
    </row>
    <row r="573" ht="14.25" customHeight="1">
      <c r="E573" s="31"/>
      <c r="F573" s="31"/>
      <c r="G573" s="58"/>
      <c r="H573" s="58"/>
      <c r="I573" s="58"/>
      <c r="J573" s="58"/>
      <c r="K573" s="58"/>
      <c r="L573" s="58"/>
      <c r="M573" s="58"/>
      <c r="N573" s="58"/>
      <c r="O573" s="58"/>
      <c r="P573" s="31"/>
      <c r="R573" s="6"/>
    </row>
    <row r="574" ht="14.25" customHeight="1">
      <c r="E574" s="31"/>
      <c r="F574" s="31"/>
      <c r="G574" s="58"/>
      <c r="H574" s="58"/>
      <c r="I574" s="58"/>
      <c r="J574" s="58"/>
      <c r="K574" s="58"/>
      <c r="L574" s="58"/>
      <c r="M574" s="58"/>
      <c r="N574" s="58"/>
      <c r="O574" s="58"/>
      <c r="P574" s="31"/>
      <c r="R574" s="6"/>
    </row>
    <row r="575" ht="14.25" customHeight="1">
      <c r="E575" s="31"/>
      <c r="F575" s="31"/>
      <c r="G575" s="58"/>
      <c r="H575" s="58"/>
      <c r="I575" s="58"/>
      <c r="J575" s="58"/>
      <c r="K575" s="58"/>
      <c r="L575" s="58"/>
      <c r="M575" s="58"/>
      <c r="N575" s="58"/>
      <c r="O575" s="58"/>
      <c r="P575" s="31"/>
      <c r="R575" s="6"/>
    </row>
    <row r="576" ht="14.25" customHeight="1">
      <c r="E576" s="31"/>
      <c r="F576" s="31"/>
      <c r="G576" s="58"/>
      <c r="H576" s="58"/>
      <c r="I576" s="58"/>
      <c r="J576" s="58"/>
      <c r="K576" s="58"/>
      <c r="L576" s="58"/>
      <c r="M576" s="58"/>
      <c r="N576" s="58"/>
      <c r="O576" s="58"/>
      <c r="P576" s="31"/>
      <c r="R576" s="6"/>
    </row>
    <row r="577" ht="14.25" customHeight="1">
      <c r="E577" s="31"/>
      <c r="F577" s="31"/>
      <c r="G577" s="58"/>
      <c r="H577" s="58"/>
      <c r="I577" s="58"/>
      <c r="J577" s="58"/>
      <c r="K577" s="58"/>
      <c r="L577" s="58"/>
      <c r="M577" s="58"/>
      <c r="N577" s="58"/>
      <c r="O577" s="58"/>
      <c r="P577" s="31"/>
      <c r="R577" s="6"/>
    </row>
    <row r="578" ht="14.25" customHeight="1">
      <c r="E578" s="31"/>
      <c r="F578" s="31"/>
      <c r="G578" s="58"/>
      <c r="H578" s="58"/>
      <c r="I578" s="58"/>
      <c r="J578" s="58"/>
      <c r="K578" s="58"/>
      <c r="L578" s="58"/>
      <c r="M578" s="58"/>
      <c r="N578" s="58"/>
      <c r="O578" s="58"/>
      <c r="P578" s="31"/>
      <c r="R578" s="6"/>
    </row>
    <row r="579" ht="14.25" customHeight="1">
      <c r="E579" s="31"/>
      <c r="F579" s="31"/>
      <c r="G579" s="58"/>
      <c r="H579" s="58"/>
      <c r="I579" s="58"/>
      <c r="J579" s="58"/>
      <c r="K579" s="58"/>
      <c r="L579" s="58"/>
      <c r="M579" s="58"/>
      <c r="N579" s="58"/>
      <c r="O579" s="58"/>
      <c r="P579" s="31"/>
      <c r="R579" s="6"/>
    </row>
    <row r="580" ht="14.25" customHeight="1">
      <c r="E580" s="31"/>
      <c r="F580" s="31"/>
      <c r="G580" s="58"/>
      <c r="H580" s="58"/>
      <c r="I580" s="58"/>
      <c r="J580" s="58"/>
      <c r="K580" s="58"/>
      <c r="L580" s="58"/>
      <c r="M580" s="58"/>
      <c r="N580" s="58"/>
      <c r="O580" s="58"/>
      <c r="P580" s="31"/>
      <c r="R580" s="6"/>
    </row>
    <row r="581" ht="14.25" customHeight="1">
      <c r="E581" s="31"/>
      <c r="F581" s="31"/>
      <c r="G581" s="58"/>
      <c r="H581" s="58"/>
      <c r="I581" s="58"/>
      <c r="J581" s="58"/>
      <c r="K581" s="58"/>
      <c r="L581" s="58"/>
      <c r="M581" s="58"/>
      <c r="N581" s="58"/>
      <c r="O581" s="58"/>
      <c r="P581" s="31"/>
      <c r="R581" s="6"/>
    </row>
    <row r="582" ht="14.25" customHeight="1">
      <c r="E582" s="31"/>
      <c r="F582" s="31"/>
      <c r="G582" s="58"/>
      <c r="H582" s="58"/>
      <c r="I582" s="58"/>
      <c r="J582" s="58"/>
      <c r="K582" s="58"/>
      <c r="L582" s="58"/>
      <c r="M582" s="58"/>
      <c r="N582" s="58"/>
      <c r="O582" s="58"/>
      <c r="P582" s="31"/>
      <c r="R582" s="6"/>
    </row>
    <row r="583" ht="14.25" customHeight="1">
      <c r="E583" s="31"/>
      <c r="F583" s="31"/>
      <c r="G583" s="58"/>
      <c r="H583" s="58"/>
      <c r="I583" s="58"/>
      <c r="J583" s="58"/>
      <c r="K583" s="58"/>
      <c r="L583" s="58"/>
      <c r="M583" s="58"/>
      <c r="N583" s="58"/>
      <c r="O583" s="58"/>
      <c r="P583" s="31"/>
      <c r="R583" s="6"/>
    </row>
    <row r="584" ht="14.25" customHeight="1">
      <c r="E584" s="31"/>
      <c r="F584" s="31"/>
      <c r="G584" s="58"/>
      <c r="H584" s="58"/>
      <c r="I584" s="58"/>
      <c r="J584" s="58"/>
      <c r="K584" s="58"/>
      <c r="L584" s="58"/>
      <c r="M584" s="58"/>
      <c r="N584" s="58"/>
      <c r="O584" s="58"/>
      <c r="P584" s="31"/>
      <c r="R584" s="6"/>
    </row>
    <row r="585" ht="14.25" customHeight="1">
      <c r="E585" s="31"/>
      <c r="F585" s="31"/>
      <c r="G585" s="58"/>
      <c r="H585" s="58"/>
      <c r="I585" s="58"/>
      <c r="J585" s="58"/>
      <c r="K585" s="58"/>
      <c r="L585" s="58"/>
      <c r="M585" s="58"/>
      <c r="N585" s="58"/>
      <c r="O585" s="58"/>
      <c r="P585" s="31"/>
      <c r="R585" s="6"/>
    </row>
    <row r="586" ht="14.25" customHeight="1">
      <c r="E586" s="31"/>
      <c r="F586" s="31"/>
      <c r="G586" s="58"/>
      <c r="H586" s="58"/>
      <c r="I586" s="58"/>
      <c r="J586" s="58"/>
      <c r="K586" s="58"/>
      <c r="L586" s="58"/>
      <c r="M586" s="58"/>
      <c r="N586" s="58"/>
      <c r="O586" s="58"/>
      <c r="P586" s="31"/>
      <c r="R586" s="6"/>
    </row>
    <row r="587" ht="14.25" customHeight="1">
      <c r="E587" s="31"/>
      <c r="F587" s="31"/>
      <c r="G587" s="58"/>
      <c r="H587" s="58"/>
      <c r="I587" s="58"/>
      <c r="J587" s="58"/>
      <c r="K587" s="58"/>
      <c r="L587" s="58"/>
      <c r="M587" s="58"/>
      <c r="N587" s="58"/>
      <c r="O587" s="58"/>
      <c r="P587" s="31"/>
      <c r="R587" s="6"/>
    </row>
    <row r="588" ht="14.25" customHeight="1">
      <c r="E588" s="31"/>
      <c r="F588" s="31"/>
      <c r="G588" s="58"/>
      <c r="H588" s="58"/>
      <c r="I588" s="58"/>
      <c r="J588" s="58"/>
      <c r="K588" s="58"/>
      <c r="L588" s="58"/>
      <c r="M588" s="58"/>
      <c r="N588" s="58"/>
      <c r="O588" s="58"/>
      <c r="P588" s="31"/>
      <c r="R588" s="6"/>
    </row>
    <row r="589" ht="14.25" customHeight="1">
      <c r="E589" s="31"/>
      <c r="F589" s="31"/>
      <c r="G589" s="58"/>
      <c r="H589" s="58"/>
      <c r="I589" s="58"/>
      <c r="J589" s="58"/>
      <c r="K589" s="58"/>
      <c r="L589" s="58"/>
      <c r="M589" s="58"/>
      <c r="N589" s="58"/>
      <c r="O589" s="58"/>
      <c r="P589" s="31"/>
      <c r="R589" s="6"/>
    </row>
    <row r="590" ht="14.25" customHeight="1">
      <c r="E590" s="31"/>
      <c r="F590" s="31"/>
      <c r="G590" s="58"/>
      <c r="H590" s="58"/>
      <c r="I590" s="58"/>
      <c r="J590" s="58"/>
      <c r="K590" s="58"/>
      <c r="L590" s="58"/>
      <c r="M590" s="58"/>
      <c r="N590" s="58"/>
      <c r="O590" s="58"/>
      <c r="P590" s="31"/>
      <c r="R590" s="6"/>
    </row>
    <row r="591" ht="14.25" customHeight="1">
      <c r="E591" s="31"/>
      <c r="F591" s="31"/>
      <c r="G591" s="58"/>
      <c r="H591" s="58"/>
      <c r="I591" s="58"/>
      <c r="J591" s="58"/>
      <c r="K591" s="58"/>
      <c r="L591" s="58"/>
      <c r="M591" s="58"/>
      <c r="N591" s="58"/>
      <c r="O591" s="58"/>
      <c r="P591" s="31"/>
      <c r="R591" s="6"/>
    </row>
    <row r="592" ht="14.25" customHeight="1">
      <c r="E592" s="31"/>
      <c r="F592" s="31"/>
      <c r="G592" s="58"/>
      <c r="H592" s="58"/>
      <c r="I592" s="58"/>
      <c r="J592" s="58"/>
      <c r="K592" s="58"/>
      <c r="L592" s="58"/>
      <c r="M592" s="58"/>
      <c r="N592" s="58"/>
      <c r="O592" s="58"/>
      <c r="P592" s="31"/>
      <c r="R592" s="6"/>
    </row>
    <row r="593" ht="14.25" customHeight="1">
      <c r="E593" s="31"/>
      <c r="F593" s="31"/>
      <c r="G593" s="58"/>
      <c r="H593" s="58"/>
      <c r="I593" s="58"/>
      <c r="J593" s="58"/>
      <c r="K593" s="58"/>
      <c r="L593" s="58"/>
      <c r="M593" s="58"/>
      <c r="N593" s="58"/>
      <c r="O593" s="58"/>
      <c r="P593" s="31"/>
      <c r="R593" s="6"/>
    </row>
    <row r="594" ht="14.25" customHeight="1">
      <c r="E594" s="31"/>
      <c r="F594" s="31"/>
      <c r="G594" s="58"/>
      <c r="H594" s="58"/>
      <c r="I594" s="58"/>
      <c r="J594" s="58"/>
      <c r="K594" s="58"/>
      <c r="L594" s="58"/>
      <c r="M594" s="58"/>
      <c r="N594" s="58"/>
      <c r="O594" s="58"/>
      <c r="P594" s="31"/>
      <c r="R594" s="6"/>
    </row>
    <row r="595" ht="14.25" customHeight="1">
      <c r="E595" s="31"/>
      <c r="F595" s="31"/>
      <c r="G595" s="58"/>
      <c r="H595" s="58"/>
      <c r="I595" s="58"/>
      <c r="J595" s="58"/>
      <c r="K595" s="58"/>
      <c r="L595" s="58"/>
      <c r="M595" s="58"/>
      <c r="N595" s="58"/>
      <c r="O595" s="58"/>
      <c r="P595" s="31"/>
      <c r="R595" s="6"/>
    </row>
    <row r="596" ht="14.25" customHeight="1">
      <c r="E596" s="31"/>
      <c r="F596" s="31"/>
      <c r="G596" s="58"/>
      <c r="H596" s="58"/>
      <c r="I596" s="58"/>
      <c r="J596" s="58"/>
      <c r="K596" s="58"/>
      <c r="L596" s="58"/>
      <c r="M596" s="58"/>
      <c r="N596" s="58"/>
      <c r="O596" s="58"/>
      <c r="P596" s="31"/>
      <c r="R596" s="6"/>
    </row>
    <row r="597" ht="14.25" customHeight="1">
      <c r="E597" s="31"/>
      <c r="F597" s="31"/>
      <c r="G597" s="58"/>
      <c r="H597" s="58"/>
      <c r="I597" s="58"/>
      <c r="J597" s="58"/>
      <c r="K597" s="58"/>
      <c r="L597" s="58"/>
      <c r="M597" s="58"/>
      <c r="N597" s="58"/>
      <c r="O597" s="58"/>
      <c r="P597" s="31"/>
      <c r="R597" s="6"/>
    </row>
    <row r="598" ht="14.25" customHeight="1">
      <c r="E598" s="31"/>
      <c r="F598" s="31"/>
      <c r="G598" s="58"/>
      <c r="H598" s="58"/>
      <c r="I598" s="58"/>
      <c r="J598" s="58"/>
      <c r="K598" s="58"/>
      <c r="L598" s="58"/>
      <c r="M598" s="58"/>
      <c r="N598" s="58"/>
      <c r="O598" s="58"/>
      <c r="P598" s="31"/>
      <c r="R598" s="6"/>
    </row>
    <row r="599" ht="14.25" customHeight="1">
      <c r="E599" s="31"/>
      <c r="F599" s="31"/>
      <c r="G599" s="58"/>
      <c r="H599" s="58"/>
      <c r="I599" s="58"/>
      <c r="J599" s="58"/>
      <c r="K599" s="58"/>
      <c r="L599" s="58"/>
      <c r="M599" s="58"/>
      <c r="N599" s="58"/>
      <c r="O599" s="58"/>
      <c r="P599" s="31"/>
      <c r="R599" s="6"/>
    </row>
    <row r="600" ht="14.25" customHeight="1">
      <c r="E600" s="31"/>
      <c r="F600" s="31"/>
      <c r="G600" s="58"/>
      <c r="H600" s="58"/>
      <c r="I600" s="58"/>
      <c r="J600" s="58"/>
      <c r="K600" s="58"/>
      <c r="L600" s="58"/>
      <c r="M600" s="58"/>
      <c r="N600" s="58"/>
      <c r="O600" s="58"/>
      <c r="P600" s="31"/>
      <c r="R600" s="6"/>
    </row>
    <row r="601" ht="14.25" customHeight="1">
      <c r="E601" s="31"/>
      <c r="F601" s="31"/>
      <c r="G601" s="58"/>
      <c r="H601" s="58"/>
      <c r="I601" s="58"/>
      <c r="J601" s="58"/>
      <c r="K601" s="58"/>
      <c r="L601" s="58"/>
      <c r="M601" s="58"/>
      <c r="N601" s="58"/>
      <c r="O601" s="58"/>
      <c r="P601" s="31"/>
      <c r="R601" s="6"/>
    </row>
    <row r="602" ht="14.25" customHeight="1">
      <c r="E602" s="31"/>
      <c r="F602" s="31"/>
      <c r="G602" s="58"/>
      <c r="H602" s="58"/>
      <c r="I602" s="58"/>
      <c r="J602" s="58"/>
      <c r="K602" s="58"/>
      <c r="L602" s="58"/>
      <c r="M602" s="58"/>
      <c r="N602" s="58"/>
      <c r="O602" s="58"/>
      <c r="P602" s="31"/>
      <c r="R602" s="6"/>
    </row>
    <row r="603" ht="14.25" customHeight="1">
      <c r="E603" s="31"/>
      <c r="F603" s="31"/>
      <c r="G603" s="58"/>
      <c r="H603" s="58"/>
      <c r="I603" s="58"/>
      <c r="J603" s="58"/>
      <c r="K603" s="58"/>
      <c r="L603" s="58"/>
      <c r="M603" s="58"/>
      <c r="N603" s="58"/>
      <c r="O603" s="58"/>
      <c r="P603" s="31"/>
      <c r="R603" s="6"/>
    </row>
    <row r="604" ht="14.25" customHeight="1">
      <c r="E604" s="31"/>
      <c r="F604" s="31"/>
      <c r="G604" s="58"/>
      <c r="H604" s="58"/>
      <c r="I604" s="58"/>
      <c r="J604" s="58"/>
      <c r="K604" s="58"/>
      <c r="L604" s="58"/>
      <c r="M604" s="58"/>
      <c r="N604" s="58"/>
      <c r="O604" s="58"/>
      <c r="P604" s="31"/>
      <c r="R604" s="6"/>
    </row>
    <row r="605" ht="14.25" customHeight="1">
      <c r="E605" s="31"/>
      <c r="F605" s="31"/>
      <c r="G605" s="58"/>
      <c r="H605" s="58"/>
      <c r="I605" s="58"/>
      <c r="J605" s="58"/>
      <c r="K605" s="58"/>
      <c r="L605" s="58"/>
      <c r="M605" s="58"/>
      <c r="N605" s="58"/>
      <c r="O605" s="58"/>
      <c r="P605" s="31"/>
      <c r="R605" s="6"/>
    </row>
    <row r="606" ht="14.25" customHeight="1">
      <c r="E606" s="31"/>
      <c r="F606" s="31"/>
      <c r="G606" s="58"/>
      <c r="H606" s="58"/>
      <c r="I606" s="58"/>
      <c r="J606" s="58"/>
      <c r="K606" s="58"/>
      <c r="L606" s="58"/>
      <c r="M606" s="58"/>
      <c r="N606" s="58"/>
      <c r="O606" s="58"/>
      <c r="P606" s="31"/>
      <c r="R606" s="6"/>
    </row>
    <row r="607" ht="14.25" customHeight="1">
      <c r="E607" s="31"/>
      <c r="F607" s="31"/>
      <c r="G607" s="58"/>
      <c r="H607" s="58"/>
      <c r="I607" s="58"/>
      <c r="J607" s="58"/>
      <c r="K607" s="58"/>
      <c r="L607" s="58"/>
      <c r="M607" s="58"/>
      <c r="N607" s="58"/>
      <c r="O607" s="58"/>
      <c r="P607" s="31"/>
      <c r="R607" s="6"/>
    </row>
    <row r="608" ht="14.25" customHeight="1">
      <c r="E608" s="31"/>
      <c r="F608" s="31"/>
      <c r="G608" s="58"/>
      <c r="H608" s="58"/>
      <c r="I608" s="58"/>
      <c r="J608" s="58"/>
      <c r="K608" s="58"/>
      <c r="L608" s="58"/>
      <c r="M608" s="58"/>
      <c r="N608" s="58"/>
      <c r="O608" s="58"/>
      <c r="P608" s="31"/>
      <c r="R608" s="6"/>
    </row>
    <row r="609" ht="14.25" customHeight="1">
      <c r="E609" s="31"/>
      <c r="F609" s="31"/>
      <c r="G609" s="58"/>
      <c r="H609" s="58"/>
      <c r="I609" s="58"/>
      <c r="J609" s="58"/>
      <c r="K609" s="58"/>
      <c r="L609" s="58"/>
      <c r="M609" s="58"/>
      <c r="N609" s="58"/>
      <c r="O609" s="58"/>
      <c r="P609" s="31"/>
      <c r="R609" s="6"/>
    </row>
    <row r="610" ht="14.25" customHeight="1">
      <c r="E610" s="31"/>
      <c r="F610" s="31"/>
      <c r="G610" s="58"/>
      <c r="H610" s="58"/>
      <c r="I610" s="58"/>
      <c r="J610" s="58"/>
      <c r="K610" s="58"/>
      <c r="L610" s="58"/>
      <c r="M610" s="58"/>
      <c r="N610" s="58"/>
      <c r="O610" s="58"/>
      <c r="P610" s="31"/>
      <c r="R610" s="6"/>
    </row>
    <row r="611" ht="14.25" customHeight="1">
      <c r="E611" s="31"/>
      <c r="F611" s="31"/>
      <c r="G611" s="58"/>
      <c r="H611" s="58"/>
      <c r="I611" s="58"/>
      <c r="J611" s="58"/>
      <c r="K611" s="58"/>
      <c r="L611" s="58"/>
      <c r="M611" s="58"/>
      <c r="N611" s="58"/>
      <c r="O611" s="58"/>
      <c r="P611" s="31"/>
      <c r="R611" s="6"/>
    </row>
    <row r="612" ht="14.25" customHeight="1">
      <c r="E612" s="31"/>
      <c r="F612" s="31"/>
      <c r="G612" s="58"/>
      <c r="H612" s="58"/>
      <c r="I612" s="58"/>
      <c r="J612" s="58"/>
      <c r="K612" s="58"/>
      <c r="L612" s="58"/>
      <c r="M612" s="58"/>
      <c r="N612" s="58"/>
      <c r="O612" s="58"/>
      <c r="P612" s="31"/>
      <c r="R612" s="6"/>
    </row>
    <row r="613" ht="14.25" customHeight="1">
      <c r="E613" s="31"/>
      <c r="F613" s="31"/>
      <c r="G613" s="58"/>
      <c r="H613" s="58"/>
      <c r="I613" s="58"/>
      <c r="J613" s="58"/>
      <c r="K613" s="58"/>
      <c r="L613" s="58"/>
      <c r="M613" s="58"/>
      <c r="N613" s="58"/>
      <c r="O613" s="58"/>
      <c r="P613" s="31"/>
      <c r="R613" s="6"/>
    </row>
    <row r="614" ht="14.25" customHeight="1">
      <c r="E614" s="31"/>
      <c r="F614" s="31"/>
      <c r="G614" s="58"/>
      <c r="H614" s="58"/>
      <c r="I614" s="58"/>
      <c r="J614" s="58"/>
      <c r="K614" s="58"/>
      <c r="L614" s="58"/>
      <c r="M614" s="58"/>
      <c r="N614" s="58"/>
      <c r="O614" s="58"/>
      <c r="P614" s="31"/>
      <c r="R614" s="6"/>
    </row>
    <row r="615" ht="14.25" customHeight="1">
      <c r="E615" s="31"/>
      <c r="F615" s="31"/>
      <c r="G615" s="58"/>
      <c r="H615" s="58"/>
      <c r="I615" s="58"/>
      <c r="J615" s="58"/>
      <c r="K615" s="58"/>
      <c r="L615" s="58"/>
      <c r="M615" s="58"/>
      <c r="N615" s="58"/>
      <c r="O615" s="58"/>
      <c r="P615" s="31"/>
      <c r="R615" s="6"/>
    </row>
    <row r="616" ht="14.25" customHeight="1">
      <c r="E616" s="31"/>
      <c r="F616" s="31"/>
      <c r="G616" s="58"/>
      <c r="H616" s="58"/>
      <c r="I616" s="58"/>
      <c r="J616" s="58"/>
      <c r="K616" s="58"/>
      <c r="L616" s="58"/>
      <c r="M616" s="58"/>
      <c r="N616" s="58"/>
      <c r="O616" s="58"/>
      <c r="P616" s="31"/>
      <c r="R616" s="6"/>
    </row>
    <row r="617" ht="14.25" customHeight="1">
      <c r="E617" s="31"/>
      <c r="F617" s="31"/>
      <c r="G617" s="58"/>
      <c r="H617" s="58"/>
      <c r="I617" s="58"/>
      <c r="J617" s="58"/>
      <c r="K617" s="58"/>
      <c r="L617" s="58"/>
      <c r="M617" s="58"/>
      <c r="N617" s="58"/>
      <c r="O617" s="58"/>
      <c r="P617" s="31"/>
      <c r="R617" s="6"/>
    </row>
    <row r="618" ht="14.25" customHeight="1">
      <c r="E618" s="31"/>
      <c r="F618" s="31"/>
      <c r="G618" s="58"/>
      <c r="H618" s="58"/>
      <c r="I618" s="58"/>
      <c r="J618" s="58"/>
      <c r="K618" s="58"/>
      <c r="L618" s="58"/>
      <c r="M618" s="58"/>
      <c r="N618" s="58"/>
      <c r="O618" s="58"/>
      <c r="P618" s="31"/>
      <c r="R618" s="6"/>
    </row>
    <row r="619" ht="14.25" customHeight="1">
      <c r="E619" s="31"/>
      <c r="F619" s="31"/>
      <c r="G619" s="58"/>
      <c r="H619" s="58"/>
      <c r="I619" s="58"/>
      <c r="J619" s="58"/>
      <c r="K619" s="58"/>
      <c r="L619" s="58"/>
      <c r="M619" s="58"/>
      <c r="N619" s="58"/>
      <c r="O619" s="58"/>
      <c r="P619" s="31"/>
      <c r="R619" s="6"/>
    </row>
    <row r="620" ht="14.25" customHeight="1">
      <c r="E620" s="31"/>
      <c r="F620" s="31"/>
      <c r="G620" s="58"/>
      <c r="H620" s="58"/>
      <c r="I620" s="58"/>
      <c r="J620" s="58"/>
      <c r="K620" s="58"/>
      <c r="L620" s="58"/>
      <c r="M620" s="58"/>
      <c r="N620" s="58"/>
      <c r="O620" s="58"/>
      <c r="P620" s="31"/>
      <c r="R620" s="6"/>
    </row>
    <row r="621" ht="14.25" customHeight="1">
      <c r="E621" s="31"/>
      <c r="F621" s="31"/>
      <c r="G621" s="58"/>
      <c r="H621" s="58"/>
      <c r="I621" s="58"/>
      <c r="J621" s="58"/>
      <c r="K621" s="58"/>
      <c r="L621" s="58"/>
      <c r="M621" s="58"/>
      <c r="N621" s="58"/>
      <c r="O621" s="58"/>
      <c r="P621" s="31"/>
      <c r="R621" s="6"/>
    </row>
    <row r="622" ht="14.25" customHeight="1">
      <c r="E622" s="31"/>
      <c r="F622" s="31"/>
      <c r="G622" s="58"/>
      <c r="H622" s="58"/>
      <c r="I622" s="58"/>
      <c r="J622" s="58"/>
      <c r="K622" s="58"/>
      <c r="L622" s="58"/>
      <c r="M622" s="58"/>
      <c r="N622" s="58"/>
      <c r="O622" s="58"/>
      <c r="P622" s="31"/>
      <c r="R622" s="6"/>
    </row>
    <row r="623" ht="14.25" customHeight="1">
      <c r="E623" s="31"/>
      <c r="F623" s="31"/>
      <c r="G623" s="58"/>
      <c r="H623" s="58"/>
      <c r="I623" s="58"/>
      <c r="J623" s="58"/>
      <c r="K623" s="58"/>
      <c r="L623" s="58"/>
      <c r="M623" s="58"/>
      <c r="N623" s="58"/>
      <c r="O623" s="58"/>
      <c r="P623" s="31"/>
      <c r="R623" s="6"/>
    </row>
    <row r="624" ht="14.25" customHeight="1">
      <c r="E624" s="31"/>
      <c r="F624" s="31"/>
      <c r="G624" s="58"/>
      <c r="H624" s="58"/>
      <c r="I624" s="58"/>
      <c r="J624" s="58"/>
      <c r="K624" s="58"/>
      <c r="L624" s="58"/>
      <c r="M624" s="58"/>
      <c r="N624" s="58"/>
      <c r="O624" s="58"/>
      <c r="P624" s="31"/>
      <c r="R624" s="6"/>
    </row>
    <row r="625" ht="14.25" customHeight="1">
      <c r="E625" s="31"/>
      <c r="F625" s="31"/>
      <c r="G625" s="58"/>
      <c r="H625" s="58"/>
      <c r="I625" s="58"/>
      <c r="J625" s="58"/>
      <c r="K625" s="58"/>
      <c r="L625" s="58"/>
      <c r="M625" s="58"/>
      <c r="N625" s="58"/>
      <c r="O625" s="58"/>
      <c r="P625" s="31"/>
      <c r="R625" s="6"/>
    </row>
    <row r="626" ht="14.25" customHeight="1">
      <c r="E626" s="31"/>
      <c r="F626" s="31"/>
      <c r="G626" s="58"/>
      <c r="H626" s="58"/>
      <c r="I626" s="58"/>
      <c r="J626" s="58"/>
      <c r="K626" s="58"/>
      <c r="L626" s="58"/>
      <c r="M626" s="58"/>
      <c r="N626" s="58"/>
      <c r="O626" s="58"/>
      <c r="P626" s="31"/>
      <c r="R626" s="6"/>
    </row>
    <row r="627" ht="14.25" customHeight="1">
      <c r="E627" s="31"/>
      <c r="F627" s="31"/>
      <c r="G627" s="58"/>
      <c r="H627" s="58"/>
      <c r="I627" s="58"/>
      <c r="J627" s="58"/>
      <c r="K627" s="58"/>
      <c r="L627" s="58"/>
      <c r="M627" s="58"/>
      <c r="N627" s="58"/>
      <c r="O627" s="58"/>
      <c r="P627" s="31"/>
      <c r="R627" s="6"/>
    </row>
    <row r="628" ht="14.25" customHeight="1">
      <c r="E628" s="31"/>
      <c r="F628" s="31"/>
      <c r="G628" s="58"/>
      <c r="H628" s="58"/>
      <c r="I628" s="58"/>
      <c r="J628" s="58"/>
      <c r="K628" s="58"/>
      <c r="L628" s="58"/>
      <c r="M628" s="58"/>
      <c r="N628" s="58"/>
      <c r="O628" s="58"/>
      <c r="P628" s="31"/>
      <c r="R628" s="6"/>
    </row>
    <row r="629" ht="14.25" customHeight="1">
      <c r="E629" s="31"/>
      <c r="F629" s="31"/>
      <c r="G629" s="58"/>
      <c r="H629" s="58"/>
      <c r="I629" s="58"/>
      <c r="J629" s="58"/>
      <c r="K629" s="58"/>
      <c r="L629" s="58"/>
      <c r="M629" s="58"/>
      <c r="N629" s="58"/>
      <c r="O629" s="58"/>
      <c r="P629" s="31"/>
      <c r="R629" s="6"/>
    </row>
    <row r="630" ht="14.25" customHeight="1">
      <c r="E630" s="31"/>
      <c r="F630" s="31"/>
      <c r="G630" s="58"/>
      <c r="H630" s="58"/>
      <c r="I630" s="58"/>
      <c r="J630" s="58"/>
      <c r="K630" s="58"/>
      <c r="L630" s="58"/>
      <c r="M630" s="58"/>
      <c r="N630" s="58"/>
      <c r="O630" s="58"/>
      <c r="P630" s="31"/>
      <c r="R630" s="6"/>
    </row>
    <row r="631" ht="14.25" customHeight="1">
      <c r="E631" s="31"/>
      <c r="F631" s="31"/>
      <c r="G631" s="58"/>
      <c r="H631" s="58"/>
      <c r="I631" s="58"/>
      <c r="J631" s="58"/>
      <c r="K631" s="58"/>
      <c r="L631" s="58"/>
      <c r="M631" s="58"/>
      <c r="N631" s="58"/>
      <c r="O631" s="58"/>
      <c r="P631" s="31"/>
      <c r="R631" s="6"/>
    </row>
    <row r="632" ht="14.25" customHeight="1">
      <c r="E632" s="31"/>
      <c r="F632" s="31"/>
      <c r="G632" s="58"/>
      <c r="H632" s="58"/>
      <c r="I632" s="58"/>
      <c r="J632" s="58"/>
      <c r="K632" s="58"/>
      <c r="L632" s="58"/>
      <c r="M632" s="58"/>
      <c r="N632" s="58"/>
      <c r="O632" s="58"/>
      <c r="P632" s="31"/>
      <c r="R632" s="6"/>
    </row>
    <row r="633" ht="14.25" customHeight="1">
      <c r="E633" s="31"/>
      <c r="F633" s="31"/>
      <c r="G633" s="58"/>
      <c r="H633" s="58"/>
      <c r="I633" s="58"/>
      <c r="J633" s="58"/>
      <c r="K633" s="58"/>
      <c r="L633" s="58"/>
      <c r="M633" s="58"/>
      <c r="N633" s="58"/>
      <c r="O633" s="58"/>
      <c r="P633" s="31"/>
      <c r="R633" s="6"/>
    </row>
    <row r="634" ht="14.25" customHeight="1">
      <c r="E634" s="31"/>
      <c r="F634" s="31"/>
      <c r="G634" s="58"/>
      <c r="H634" s="58"/>
      <c r="I634" s="58"/>
      <c r="J634" s="58"/>
      <c r="K634" s="58"/>
      <c r="L634" s="58"/>
      <c r="M634" s="58"/>
      <c r="N634" s="58"/>
      <c r="O634" s="58"/>
      <c r="P634" s="31"/>
      <c r="R634" s="6"/>
    </row>
    <row r="635" ht="14.25" customHeight="1">
      <c r="E635" s="31"/>
      <c r="F635" s="31"/>
      <c r="G635" s="58"/>
      <c r="H635" s="58"/>
      <c r="I635" s="58"/>
      <c r="J635" s="58"/>
      <c r="K635" s="58"/>
      <c r="L635" s="58"/>
      <c r="M635" s="58"/>
      <c r="N635" s="58"/>
      <c r="O635" s="58"/>
      <c r="P635" s="31"/>
      <c r="R635" s="6"/>
    </row>
    <row r="636" ht="14.25" customHeight="1">
      <c r="E636" s="31"/>
      <c r="F636" s="31"/>
      <c r="G636" s="58"/>
      <c r="H636" s="58"/>
      <c r="I636" s="58"/>
      <c r="J636" s="58"/>
      <c r="K636" s="58"/>
      <c r="L636" s="58"/>
      <c r="M636" s="58"/>
      <c r="N636" s="58"/>
      <c r="O636" s="58"/>
      <c r="P636" s="31"/>
      <c r="R636" s="6"/>
    </row>
    <row r="637" ht="14.25" customHeight="1">
      <c r="E637" s="31"/>
      <c r="F637" s="31"/>
      <c r="G637" s="58"/>
      <c r="H637" s="58"/>
      <c r="I637" s="58"/>
      <c r="J637" s="58"/>
      <c r="K637" s="58"/>
      <c r="L637" s="58"/>
      <c r="M637" s="58"/>
      <c r="N637" s="58"/>
      <c r="O637" s="58"/>
      <c r="P637" s="31"/>
      <c r="R637" s="6"/>
    </row>
    <row r="638" ht="14.25" customHeight="1">
      <c r="E638" s="31"/>
      <c r="F638" s="31"/>
      <c r="G638" s="58"/>
      <c r="H638" s="58"/>
      <c r="I638" s="58"/>
      <c r="J638" s="58"/>
      <c r="K638" s="58"/>
      <c r="L638" s="58"/>
      <c r="M638" s="58"/>
      <c r="N638" s="58"/>
      <c r="O638" s="58"/>
      <c r="P638" s="31"/>
      <c r="R638" s="6"/>
    </row>
    <row r="639" ht="14.25" customHeight="1">
      <c r="E639" s="31"/>
      <c r="F639" s="31"/>
      <c r="G639" s="58"/>
      <c r="H639" s="58"/>
      <c r="I639" s="58"/>
      <c r="J639" s="58"/>
      <c r="K639" s="58"/>
      <c r="L639" s="58"/>
      <c r="M639" s="58"/>
      <c r="N639" s="58"/>
      <c r="O639" s="58"/>
      <c r="P639" s="31"/>
      <c r="R639" s="6"/>
    </row>
    <row r="640" ht="14.25" customHeight="1">
      <c r="E640" s="31"/>
      <c r="F640" s="31"/>
      <c r="G640" s="58"/>
      <c r="H640" s="58"/>
      <c r="I640" s="58"/>
      <c r="J640" s="58"/>
      <c r="K640" s="58"/>
      <c r="L640" s="58"/>
      <c r="M640" s="58"/>
      <c r="N640" s="58"/>
      <c r="O640" s="58"/>
      <c r="P640" s="31"/>
      <c r="R640" s="6"/>
    </row>
    <row r="641" ht="14.25" customHeight="1">
      <c r="E641" s="31"/>
      <c r="F641" s="31"/>
      <c r="G641" s="58"/>
      <c r="H641" s="58"/>
      <c r="I641" s="58"/>
      <c r="J641" s="58"/>
      <c r="K641" s="58"/>
      <c r="L641" s="58"/>
      <c r="M641" s="58"/>
      <c r="N641" s="58"/>
      <c r="O641" s="58"/>
      <c r="P641" s="31"/>
      <c r="R641" s="6"/>
    </row>
    <row r="642" ht="14.25" customHeight="1">
      <c r="E642" s="31"/>
      <c r="F642" s="31"/>
      <c r="G642" s="58"/>
      <c r="H642" s="58"/>
      <c r="I642" s="58"/>
      <c r="J642" s="58"/>
      <c r="K642" s="58"/>
      <c r="L642" s="58"/>
      <c r="M642" s="58"/>
      <c r="N642" s="58"/>
      <c r="O642" s="58"/>
      <c r="P642" s="31"/>
      <c r="R642" s="6"/>
    </row>
    <row r="643" ht="14.25" customHeight="1">
      <c r="E643" s="31"/>
      <c r="F643" s="31"/>
      <c r="G643" s="58"/>
      <c r="H643" s="58"/>
      <c r="I643" s="58"/>
      <c r="J643" s="58"/>
      <c r="K643" s="58"/>
      <c r="L643" s="58"/>
      <c r="M643" s="58"/>
      <c r="N643" s="58"/>
      <c r="O643" s="58"/>
      <c r="P643" s="31"/>
      <c r="R643" s="6"/>
    </row>
    <row r="644" ht="14.25" customHeight="1">
      <c r="E644" s="31"/>
      <c r="F644" s="31"/>
      <c r="G644" s="58"/>
      <c r="H644" s="58"/>
      <c r="I644" s="58"/>
      <c r="J644" s="58"/>
      <c r="K644" s="58"/>
      <c r="L644" s="58"/>
      <c r="M644" s="58"/>
      <c r="N644" s="58"/>
      <c r="O644" s="58"/>
      <c r="P644" s="31"/>
      <c r="R644" s="6"/>
    </row>
    <row r="645" ht="14.25" customHeight="1">
      <c r="E645" s="31"/>
      <c r="F645" s="31"/>
      <c r="G645" s="58"/>
      <c r="H645" s="58"/>
      <c r="I645" s="58"/>
      <c r="J645" s="58"/>
      <c r="K645" s="58"/>
      <c r="L645" s="58"/>
      <c r="M645" s="58"/>
      <c r="N645" s="58"/>
      <c r="O645" s="58"/>
      <c r="P645" s="31"/>
      <c r="R645" s="6"/>
    </row>
    <row r="646" ht="14.25" customHeight="1">
      <c r="E646" s="31"/>
      <c r="F646" s="31"/>
      <c r="G646" s="58"/>
      <c r="H646" s="58"/>
      <c r="I646" s="58"/>
      <c r="J646" s="58"/>
      <c r="K646" s="58"/>
      <c r="L646" s="58"/>
      <c r="M646" s="58"/>
      <c r="N646" s="58"/>
      <c r="O646" s="58"/>
      <c r="P646" s="31"/>
      <c r="R646" s="6"/>
    </row>
    <row r="647" ht="14.25" customHeight="1">
      <c r="E647" s="31"/>
      <c r="F647" s="31"/>
      <c r="G647" s="58"/>
      <c r="H647" s="58"/>
      <c r="I647" s="58"/>
      <c r="J647" s="58"/>
      <c r="K647" s="58"/>
      <c r="L647" s="58"/>
      <c r="M647" s="58"/>
      <c r="N647" s="58"/>
      <c r="O647" s="58"/>
      <c r="P647" s="31"/>
      <c r="R647" s="6"/>
    </row>
    <row r="648" ht="14.25" customHeight="1">
      <c r="E648" s="31"/>
      <c r="F648" s="31"/>
      <c r="G648" s="58"/>
      <c r="H648" s="58"/>
      <c r="I648" s="58"/>
      <c r="J648" s="58"/>
      <c r="K648" s="58"/>
      <c r="L648" s="58"/>
      <c r="M648" s="58"/>
      <c r="N648" s="58"/>
      <c r="O648" s="58"/>
      <c r="P648" s="31"/>
      <c r="R648" s="6"/>
    </row>
    <row r="649" ht="14.25" customHeight="1">
      <c r="E649" s="31"/>
      <c r="F649" s="31"/>
      <c r="G649" s="58"/>
      <c r="H649" s="58"/>
      <c r="I649" s="58"/>
      <c r="J649" s="58"/>
      <c r="K649" s="58"/>
      <c r="L649" s="58"/>
      <c r="M649" s="58"/>
      <c r="N649" s="58"/>
      <c r="O649" s="58"/>
      <c r="P649" s="31"/>
      <c r="R649" s="6"/>
    </row>
    <row r="650" ht="14.25" customHeight="1">
      <c r="E650" s="31"/>
      <c r="F650" s="31"/>
      <c r="G650" s="58"/>
      <c r="H650" s="58"/>
      <c r="I650" s="58"/>
      <c r="J650" s="58"/>
      <c r="K650" s="58"/>
      <c r="L650" s="58"/>
      <c r="M650" s="58"/>
      <c r="N650" s="58"/>
      <c r="O650" s="58"/>
      <c r="P650" s="31"/>
      <c r="R650" s="6"/>
    </row>
    <row r="651" ht="14.25" customHeight="1">
      <c r="E651" s="31"/>
      <c r="F651" s="31"/>
      <c r="G651" s="58"/>
      <c r="H651" s="58"/>
      <c r="I651" s="58"/>
      <c r="J651" s="58"/>
      <c r="K651" s="58"/>
      <c r="L651" s="58"/>
      <c r="M651" s="58"/>
      <c r="N651" s="58"/>
      <c r="O651" s="58"/>
      <c r="P651" s="31"/>
      <c r="R651" s="6"/>
    </row>
    <row r="652" ht="14.25" customHeight="1">
      <c r="E652" s="31"/>
      <c r="F652" s="31"/>
      <c r="G652" s="58"/>
      <c r="H652" s="58"/>
      <c r="I652" s="58"/>
      <c r="J652" s="58"/>
      <c r="K652" s="58"/>
      <c r="L652" s="58"/>
      <c r="M652" s="58"/>
      <c r="N652" s="58"/>
      <c r="O652" s="58"/>
      <c r="P652" s="31"/>
      <c r="R652" s="6"/>
    </row>
    <row r="653" ht="14.25" customHeight="1">
      <c r="E653" s="31"/>
      <c r="F653" s="31"/>
      <c r="G653" s="58"/>
      <c r="H653" s="58"/>
      <c r="I653" s="58"/>
      <c r="J653" s="58"/>
      <c r="K653" s="58"/>
      <c r="L653" s="58"/>
      <c r="M653" s="58"/>
      <c r="N653" s="58"/>
      <c r="O653" s="58"/>
      <c r="P653" s="31"/>
      <c r="R653" s="6"/>
    </row>
    <row r="654" ht="14.25" customHeight="1">
      <c r="E654" s="31"/>
      <c r="F654" s="31"/>
      <c r="G654" s="58"/>
      <c r="H654" s="58"/>
      <c r="I654" s="58"/>
      <c r="J654" s="58"/>
      <c r="K654" s="58"/>
      <c r="L654" s="58"/>
      <c r="M654" s="58"/>
      <c r="N654" s="58"/>
      <c r="O654" s="58"/>
      <c r="P654" s="31"/>
      <c r="R654" s="6"/>
    </row>
    <row r="655" ht="14.25" customHeight="1">
      <c r="E655" s="31"/>
      <c r="F655" s="31"/>
      <c r="G655" s="58"/>
      <c r="H655" s="58"/>
      <c r="I655" s="58"/>
      <c r="J655" s="58"/>
      <c r="K655" s="58"/>
      <c r="L655" s="58"/>
      <c r="M655" s="58"/>
      <c r="N655" s="58"/>
      <c r="O655" s="58"/>
      <c r="P655" s="31"/>
      <c r="R655" s="6"/>
    </row>
    <row r="656" ht="14.25" customHeight="1">
      <c r="E656" s="31"/>
      <c r="F656" s="31"/>
      <c r="G656" s="58"/>
      <c r="H656" s="58"/>
      <c r="I656" s="58"/>
      <c r="J656" s="58"/>
      <c r="K656" s="58"/>
      <c r="L656" s="58"/>
      <c r="M656" s="58"/>
      <c r="N656" s="58"/>
      <c r="O656" s="58"/>
      <c r="P656" s="31"/>
      <c r="R656" s="6"/>
    </row>
    <row r="657" ht="14.25" customHeight="1">
      <c r="E657" s="31"/>
      <c r="F657" s="31"/>
      <c r="G657" s="58"/>
      <c r="H657" s="58"/>
      <c r="I657" s="58"/>
      <c r="J657" s="58"/>
      <c r="K657" s="58"/>
      <c r="L657" s="58"/>
      <c r="M657" s="58"/>
      <c r="N657" s="58"/>
      <c r="O657" s="58"/>
      <c r="P657" s="31"/>
      <c r="R657" s="6"/>
    </row>
    <row r="658" ht="14.25" customHeight="1">
      <c r="E658" s="31"/>
      <c r="F658" s="31"/>
      <c r="G658" s="58"/>
      <c r="H658" s="58"/>
      <c r="I658" s="58"/>
      <c r="J658" s="58"/>
      <c r="K658" s="58"/>
      <c r="L658" s="58"/>
      <c r="M658" s="58"/>
      <c r="N658" s="58"/>
      <c r="O658" s="58"/>
      <c r="P658" s="31"/>
      <c r="R658" s="6"/>
    </row>
    <row r="659" ht="14.25" customHeight="1">
      <c r="E659" s="31"/>
      <c r="F659" s="31"/>
      <c r="G659" s="58"/>
      <c r="H659" s="58"/>
      <c r="I659" s="58"/>
      <c r="J659" s="58"/>
      <c r="K659" s="58"/>
      <c r="L659" s="58"/>
      <c r="M659" s="58"/>
      <c r="N659" s="58"/>
      <c r="O659" s="58"/>
      <c r="P659" s="31"/>
      <c r="R659" s="6"/>
    </row>
    <row r="660" ht="14.25" customHeight="1">
      <c r="E660" s="31"/>
      <c r="F660" s="31"/>
      <c r="G660" s="58"/>
      <c r="H660" s="58"/>
      <c r="I660" s="58"/>
      <c r="J660" s="58"/>
      <c r="K660" s="58"/>
      <c r="L660" s="58"/>
      <c r="M660" s="58"/>
      <c r="N660" s="58"/>
      <c r="O660" s="58"/>
      <c r="P660" s="31"/>
      <c r="R660" s="6"/>
    </row>
    <row r="661" ht="14.25" customHeight="1">
      <c r="E661" s="31"/>
      <c r="F661" s="31"/>
      <c r="G661" s="58"/>
      <c r="H661" s="58"/>
      <c r="I661" s="58"/>
      <c r="J661" s="58"/>
      <c r="K661" s="58"/>
      <c r="L661" s="58"/>
      <c r="M661" s="58"/>
      <c r="N661" s="58"/>
      <c r="O661" s="58"/>
      <c r="P661" s="31"/>
      <c r="R661" s="6"/>
    </row>
    <row r="662" ht="14.25" customHeight="1">
      <c r="E662" s="31"/>
      <c r="F662" s="31"/>
      <c r="G662" s="58"/>
      <c r="H662" s="58"/>
      <c r="I662" s="58"/>
      <c r="J662" s="58"/>
      <c r="K662" s="58"/>
      <c r="L662" s="58"/>
      <c r="M662" s="58"/>
      <c r="N662" s="58"/>
      <c r="O662" s="58"/>
      <c r="P662" s="31"/>
      <c r="R662" s="6"/>
    </row>
    <row r="663" ht="14.25" customHeight="1">
      <c r="E663" s="31"/>
      <c r="F663" s="31"/>
      <c r="G663" s="58"/>
      <c r="H663" s="58"/>
      <c r="I663" s="58"/>
      <c r="J663" s="58"/>
      <c r="K663" s="58"/>
      <c r="L663" s="58"/>
      <c r="M663" s="58"/>
      <c r="N663" s="58"/>
      <c r="O663" s="58"/>
      <c r="P663" s="31"/>
      <c r="R663" s="6"/>
    </row>
    <row r="664" ht="14.25" customHeight="1">
      <c r="E664" s="31"/>
      <c r="F664" s="31"/>
      <c r="G664" s="58"/>
      <c r="H664" s="58"/>
      <c r="I664" s="58"/>
      <c r="J664" s="58"/>
      <c r="K664" s="58"/>
      <c r="L664" s="58"/>
      <c r="M664" s="58"/>
      <c r="N664" s="58"/>
      <c r="O664" s="58"/>
      <c r="P664" s="31"/>
      <c r="R664" s="6"/>
    </row>
    <row r="665" ht="14.25" customHeight="1">
      <c r="E665" s="31"/>
      <c r="F665" s="31"/>
      <c r="G665" s="58"/>
      <c r="H665" s="58"/>
      <c r="I665" s="58"/>
      <c r="J665" s="58"/>
      <c r="K665" s="58"/>
      <c r="L665" s="58"/>
      <c r="M665" s="58"/>
      <c r="N665" s="58"/>
      <c r="O665" s="58"/>
      <c r="P665" s="31"/>
      <c r="R665" s="6"/>
    </row>
    <row r="666" ht="14.25" customHeight="1">
      <c r="E666" s="31"/>
      <c r="F666" s="31"/>
      <c r="G666" s="58"/>
      <c r="H666" s="58"/>
      <c r="I666" s="58"/>
      <c r="J666" s="58"/>
      <c r="K666" s="58"/>
      <c r="L666" s="58"/>
      <c r="M666" s="58"/>
      <c r="N666" s="58"/>
      <c r="O666" s="58"/>
      <c r="P666" s="31"/>
      <c r="R666" s="6"/>
    </row>
    <row r="667" ht="14.25" customHeight="1">
      <c r="E667" s="31"/>
      <c r="F667" s="31"/>
      <c r="G667" s="58"/>
      <c r="H667" s="58"/>
      <c r="I667" s="58"/>
      <c r="J667" s="58"/>
      <c r="K667" s="58"/>
      <c r="L667" s="58"/>
      <c r="M667" s="58"/>
      <c r="N667" s="58"/>
      <c r="O667" s="58"/>
      <c r="P667" s="31"/>
      <c r="R667" s="6"/>
    </row>
    <row r="668" ht="14.25" customHeight="1">
      <c r="E668" s="31"/>
      <c r="F668" s="31"/>
      <c r="G668" s="58"/>
      <c r="H668" s="58"/>
      <c r="I668" s="58"/>
      <c r="J668" s="58"/>
      <c r="K668" s="58"/>
      <c r="L668" s="58"/>
      <c r="M668" s="58"/>
      <c r="N668" s="58"/>
      <c r="O668" s="58"/>
      <c r="P668" s="31"/>
      <c r="R668" s="6"/>
    </row>
    <row r="669" ht="14.25" customHeight="1">
      <c r="E669" s="31"/>
      <c r="F669" s="31"/>
      <c r="G669" s="58"/>
      <c r="H669" s="58"/>
      <c r="I669" s="58"/>
      <c r="J669" s="58"/>
      <c r="K669" s="58"/>
      <c r="L669" s="58"/>
      <c r="M669" s="58"/>
      <c r="N669" s="58"/>
      <c r="O669" s="58"/>
      <c r="P669" s="31"/>
      <c r="R669" s="6"/>
    </row>
    <row r="670" ht="14.25" customHeight="1">
      <c r="E670" s="31"/>
      <c r="F670" s="31"/>
      <c r="G670" s="58"/>
      <c r="H670" s="58"/>
      <c r="I670" s="58"/>
      <c r="J670" s="58"/>
      <c r="K670" s="58"/>
      <c r="L670" s="58"/>
      <c r="M670" s="58"/>
      <c r="N670" s="58"/>
      <c r="O670" s="58"/>
      <c r="P670" s="31"/>
      <c r="R670" s="6"/>
    </row>
    <row r="671" ht="14.25" customHeight="1">
      <c r="E671" s="31"/>
      <c r="F671" s="31"/>
      <c r="G671" s="58"/>
      <c r="H671" s="58"/>
      <c r="I671" s="58"/>
      <c r="J671" s="58"/>
      <c r="K671" s="58"/>
      <c r="L671" s="58"/>
      <c r="M671" s="58"/>
      <c r="N671" s="58"/>
      <c r="O671" s="58"/>
      <c r="P671" s="31"/>
      <c r="R671" s="6"/>
    </row>
    <row r="672" ht="14.25" customHeight="1">
      <c r="E672" s="31"/>
      <c r="F672" s="31"/>
      <c r="G672" s="58"/>
      <c r="H672" s="58"/>
      <c r="I672" s="58"/>
      <c r="J672" s="58"/>
      <c r="K672" s="58"/>
      <c r="L672" s="58"/>
      <c r="M672" s="58"/>
      <c r="N672" s="58"/>
      <c r="O672" s="58"/>
      <c r="P672" s="31"/>
      <c r="R672" s="6"/>
    </row>
    <row r="673" ht="14.25" customHeight="1">
      <c r="E673" s="31"/>
      <c r="F673" s="31"/>
      <c r="G673" s="58"/>
      <c r="H673" s="58"/>
      <c r="I673" s="58"/>
      <c r="J673" s="58"/>
      <c r="K673" s="58"/>
      <c r="L673" s="58"/>
      <c r="M673" s="58"/>
      <c r="N673" s="58"/>
      <c r="O673" s="58"/>
      <c r="P673" s="31"/>
      <c r="R673" s="6"/>
    </row>
    <row r="674" ht="14.25" customHeight="1">
      <c r="E674" s="31"/>
      <c r="F674" s="31"/>
      <c r="G674" s="58"/>
      <c r="H674" s="58"/>
      <c r="I674" s="58"/>
      <c r="J674" s="58"/>
      <c r="K674" s="58"/>
      <c r="L674" s="58"/>
      <c r="M674" s="58"/>
      <c r="N674" s="58"/>
      <c r="O674" s="58"/>
      <c r="P674" s="31"/>
      <c r="R674" s="6"/>
    </row>
    <row r="675" ht="14.25" customHeight="1">
      <c r="E675" s="31"/>
      <c r="F675" s="31"/>
      <c r="G675" s="58"/>
      <c r="H675" s="58"/>
      <c r="I675" s="58"/>
      <c r="J675" s="58"/>
      <c r="K675" s="58"/>
      <c r="L675" s="58"/>
      <c r="M675" s="58"/>
      <c r="N675" s="58"/>
      <c r="O675" s="58"/>
      <c r="P675" s="31"/>
      <c r="R675" s="6"/>
    </row>
    <row r="676" ht="14.25" customHeight="1">
      <c r="E676" s="31"/>
      <c r="F676" s="31"/>
      <c r="G676" s="58"/>
      <c r="H676" s="58"/>
      <c r="I676" s="58"/>
      <c r="J676" s="58"/>
      <c r="K676" s="58"/>
      <c r="L676" s="58"/>
      <c r="M676" s="58"/>
      <c r="N676" s="58"/>
      <c r="O676" s="58"/>
      <c r="P676" s="31"/>
      <c r="R676" s="6"/>
    </row>
    <row r="677" ht="14.25" customHeight="1">
      <c r="E677" s="31"/>
      <c r="F677" s="31"/>
      <c r="G677" s="58"/>
      <c r="H677" s="58"/>
      <c r="I677" s="58"/>
      <c r="J677" s="58"/>
      <c r="K677" s="58"/>
      <c r="L677" s="58"/>
      <c r="M677" s="58"/>
      <c r="N677" s="58"/>
      <c r="O677" s="58"/>
      <c r="P677" s="31"/>
      <c r="R677" s="6"/>
    </row>
    <row r="678" ht="14.25" customHeight="1">
      <c r="E678" s="31"/>
      <c r="F678" s="31"/>
      <c r="G678" s="58"/>
      <c r="H678" s="58"/>
      <c r="I678" s="58"/>
      <c r="J678" s="58"/>
      <c r="K678" s="58"/>
      <c r="L678" s="58"/>
      <c r="M678" s="58"/>
      <c r="N678" s="58"/>
      <c r="O678" s="58"/>
      <c r="P678" s="31"/>
      <c r="R678" s="6"/>
    </row>
    <row r="679" ht="14.25" customHeight="1">
      <c r="E679" s="31"/>
      <c r="F679" s="31"/>
      <c r="G679" s="58"/>
      <c r="H679" s="58"/>
      <c r="I679" s="58"/>
      <c r="J679" s="58"/>
      <c r="K679" s="58"/>
      <c r="L679" s="58"/>
      <c r="M679" s="58"/>
      <c r="N679" s="58"/>
      <c r="O679" s="58"/>
      <c r="P679" s="31"/>
      <c r="R679" s="6"/>
    </row>
    <row r="680" ht="14.25" customHeight="1">
      <c r="E680" s="31"/>
      <c r="F680" s="31"/>
      <c r="G680" s="58"/>
      <c r="H680" s="58"/>
      <c r="I680" s="58"/>
      <c r="J680" s="58"/>
      <c r="K680" s="58"/>
      <c r="L680" s="58"/>
      <c r="M680" s="58"/>
      <c r="N680" s="58"/>
      <c r="O680" s="58"/>
      <c r="P680" s="31"/>
      <c r="R680" s="6"/>
    </row>
    <row r="681" ht="14.25" customHeight="1">
      <c r="E681" s="31"/>
      <c r="F681" s="31"/>
      <c r="G681" s="58"/>
      <c r="H681" s="58"/>
      <c r="I681" s="58"/>
      <c r="J681" s="58"/>
      <c r="K681" s="58"/>
      <c r="L681" s="58"/>
      <c r="M681" s="58"/>
      <c r="N681" s="58"/>
      <c r="O681" s="58"/>
      <c r="P681" s="31"/>
      <c r="R681" s="6"/>
    </row>
    <row r="682" ht="14.25" customHeight="1">
      <c r="E682" s="31"/>
      <c r="F682" s="31"/>
      <c r="G682" s="58"/>
      <c r="H682" s="58"/>
      <c r="I682" s="58"/>
      <c r="J682" s="58"/>
      <c r="K682" s="58"/>
      <c r="L682" s="58"/>
      <c r="M682" s="58"/>
      <c r="N682" s="58"/>
      <c r="O682" s="58"/>
      <c r="P682" s="31"/>
      <c r="R682" s="6"/>
    </row>
    <row r="683" ht="14.25" customHeight="1">
      <c r="E683" s="31"/>
      <c r="F683" s="31"/>
      <c r="G683" s="58"/>
      <c r="H683" s="58"/>
      <c r="I683" s="58"/>
      <c r="J683" s="58"/>
      <c r="K683" s="58"/>
      <c r="L683" s="58"/>
      <c r="M683" s="58"/>
      <c r="N683" s="58"/>
      <c r="O683" s="58"/>
      <c r="P683" s="31"/>
      <c r="R683" s="6"/>
    </row>
    <row r="684" ht="14.25" customHeight="1">
      <c r="E684" s="31"/>
      <c r="F684" s="31"/>
      <c r="G684" s="58"/>
      <c r="H684" s="58"/>
      <c r="I684" s="58"/>
      <c r="J684" s="58"/>
      <c r="K684" s="58"/>
      <c r="L684" s="58"/>
      <c r="M684" s="58"/>
      <c r="N684" s="58"/>
      <c r="O684" s="58"/>
      <c r="P684" s="31"/>
      <c r="R684" s="6"/>
    </row>
    <row r="685" ht="14.25" customHeight="1">
      <c r="E685" s="31"/>
      <c r="F685" s="31"/>
      <c r="G685" s="58"/>
      <c r="H685" s="58"/>
      <c r="I685" s="58"/>
      <c r="J685" s="58"/>
      <c r="K685" s="58"/>
      <c r="L685" s="58"/>
      <c r="M685" s="58"/>
      <c r="N685" s="58"/>
      <c r="O685" s="58"/>
      <c r="P685" s="31"/>
      <c r="R685" s="6"/>
    </row>
    <row r="686" ht="14.25" customHeight="1">
      <c r="E686" s="31"/>
      <c r="F686" s="31"/>
      <c r="G686" s="58"/>
      <c r="H686" s="58"/>
      <c r="I686" s="58"/>
      <c r="J686" s="58"/>
      <c r="K686" s="58"/>
      <c r="L686" s="58"/>
      <c r="M686" s="58"/>
      <c r="N686" s="58"/>
      <c r="O686" s="58"/>
      <c r="P686" s="31"/>
      <c r="R686" s="6"/>
    </row>
    <row r="687" ht="14.25" customHeight="1">
      <c r="E687" s="31"/>
      <c r="F687" s="31"/>
      <c r="G687" s="58"/>
      <c r="H687" s="58"/>
      <c r="I687" s="58"/>
      <c r="J687" s="58"/>
      <c r="K687" s="58"/>
      <c r="L687" s="58"/>
      <c r="M687" s="58"/>
      <c r="N687" s="58"/>
      <c r="O687" s="58"/>
      <c r="P687" s="31"/>
      <c r="R687" s="6"/>
    </row>
    <row r="688" ht="14.25" customHeight="1">
      <c r="E688" s="31"/>
      <c r="F688" s="31"/>
      <c r="G688" s="58"/>
      <c r="H688" s="58"/>
      <c r="I688" s="58"/>
      <c r="J688" s="58"/>
      <c r="K688" s="58"/>
      <c r="L688" s="58"/>
      <c r="M688" s="58"/>
      <c r="N688" s="58"/>
      <c r="O688" s="58"/>
      <c r="P688" s="31"/>
      <c r="R688" s="6"/>
    </row>
    <row r="689" ht="14.25" customHeight="1">
      <c r="E689" s="31"/>
      <c r="F689" s="31"/>
      <c r="G689" s="58"/>
      <c r="H689" s="58"/>
      <c r="I689" s="58"/>
      <c r="J689" s="58"/>
      <c r="K689" s="58"/>
      <c r="L689" s="58"/>
      <c r="M689" s="58"/>
      <c r="N689" s="58"/>
      <c r="O689" s="58"/>
      <c r="P689" s="31"/>
      <c r="R689" s="6"/>
    </row>
    <row r="690" ht="14.25" customHeight="1">
      <c r="E690" s="31"/>
      <c r="F690" s="31"/>
      <c r="G690" s="58"/>
      <c r="H690" s="58"/>
      <c r="I690" s="58"/>
      <c r="J690" s="58"/>
      <c r="K690" s="58"/>
      <c r="L690" s="58"/>
      <c r="M690" s="58"/>
      <c r="N690" s="58"/>
      <c r="O690" s="58"/>
      <c r="P690" s="31"/>
      <c r="R690" s="6"/>
    </row>
    <row r="691" ht="14.25" customHeight="1">
      <c r="E691" s="31"/>
      <c r="F691" s="31"/>
      <c r="G691" s="58"/>
      <c r="H691" s="58"/>
      <c r="I691" s="58"/>
      <c r="J691" s="58"/>
      <c r="K691" s="58"/>
      <c r="L691" s="58"/>
      <c r="M691" s="58"/>
      <c r="N691" s="58"/>
      <c r="O691" s="58"/>
      <c r="P691" s="31"/>
      <c r="R691" s="6"/>
    </row>
    <row r="692" ht="14.25" customHeight="1">
      <c r="E692" s="31"/>
      <c r="F692" s="31"/>
      <c r="G692" s="58"/>
      <c r="H692" s="58"/>
      <c r="I692" s="58"/>
      <c r="J692" s="58"/>
      <c r="K692" s="58"/>
      <c r="L692" s="58"/>
      <c r="M692" s="58"/>
      <c r="N692" s="58"/>
      <c r="O692" s="58"/>
      <c r="P692" s="31"/>
      <c r="R692" s="6"/>
    </row>
    <row r="693" ht="14.25" customHeight="1">
      <c r="E693" s="31"/>
      <c r="F693" s="31"/>
      <c r="G693" s="58"/>
      <c r="H693" s="58"/>
      <c r="I693" s="58"/>
      <c r="J693" s="58"/>
      <c r="K693" s="58"/>
      <c r="L693" s="58"/>
      <c r="M693" s="58"/>
      <c r="N693" s="58"/>
      <c r="O693" s="58"/>
      <c r="P693" s="31"/>
      <c r="R693" s="6"/>
    </row>
    <row r="694" ht="14.25" customHeight="1">
      <c r="E694" s="31"/>
      <c r="F694" s="31"/>
      <c r="G694" s="58"/>
      <c r="H694" s="58"/>
      <c r="I694" s="58"/>
      <c r="J694" s="58"/>
      <c r="K694" s="58"/>
      <c r="L694" s="58"/>
      <c r="M694" s="58"/>
      <c r="N694" s="58"/>
      <c r="O694" s="58"/>
      <c r="P694" s="31"/>
      <c r="R694" s="6"/>
    </row>
    <row r="695" ht="14.25" customHeight="1">
      <c r="E695" s="31"/>
      <c r="F695" s="31"/>
      <c r="G695" s="58"/>
      <c r="H695" s="58"/>
      <c r="I695" s="58"/>
      <c r="J695" s="58"/>
      <c r="K695" s="58"/>
      <c r="L695" s="58"/>
      <c r="M695" s="58"/>
      <c r="N695" s="58"/>
      <c r="O695" s="58"/>
      <c r="P695" s="31"/>
      <c r="R695" s="6"/>
    </row>
    <row r="696" ht="14.25" customHeight="1">
      <c r="E696" s="31"/>
      <c r="F696" s="31"/>
      <c r="G696" s="58"/>
      <c r="H696" s="58"/>
      <c r="I696" s="58"/>
      <c r="J696" s="58"/>
      <c r="K696" s="58"/>
      <c r="L696" s="58"/>
      <c r="M696" s="58"/>
      <c r="N696" s="58"/>
      <c r="O696" s="58"/>
      <c r="P696" s="31"/>
      <c r="R696" s="6"/>
    </row>
    <row r="697" ht="14.25" customHeight="1">
      <c r="E697" s="31"/>
      <c r="F697" s="31"/>
      <c r="G697" s="58"/>
      <c r="H697" s="58"/>
      <c r="I697" s="58"/>
      <c r="J697" s="58"/>
      <c r="K697" s="58"/>
      <c r="L697" s="58"/>
      <c r="M697" s="58"/>
      <c r="N697" s="58"/>
      <c r="O697" s="58"/>
      <c r="P697" s="31"/>
      <c r="R697" s="6"/>
    </row>
    <row r="698" ht="14.25" customHeight="1">
      <c r="E698" s="31"/>
      <c r="F698" s="31"/>
      <c r="G698" s="58"/>
      <c r="H698" s="58"/>
      <c r="I698" s="58"/>
      <c r="J698" s="58"/>
      <c r="K698" s="58"/>
      <c r="L698" s="58"/>
      <c r="M698" s="58"/>
      <c r="N698" s="58"/>
      <c r="O698" s="58"/>
      <c r="P698" s="31"/>
      <c r="R698" s="6"/>
    </row>
    <row r="699" ht="14.25" customHeight="1">
      <c r="E699" s="31"/>
      <c r="F699" s="31"/>
      <c r="G699" s="58"/>
      <c r="H699" s="58"/>
      <c r="I699" s="58"/>
      <c r="J699" s="58"/>
      <c r="K699" s="58"/>
      <c r="L699" s="58"/>
      <c r="M699" s="58"/>
      <c r="N699" s="58"/>
      <c r="O699" s="58"/>
      <c r="P699" s="31"/>
      <c r="R699" s="6"/>
    </row>
    <row r="700" ht="14.25" customHeight="1">
      <c r="E700" s="31"/>
      <c r="F700" s="31"/>
      <c r="G700" s="58"/>
      <c r="H700" s="58"/>
      <c r="I700" s="58"/>
      <c r="J700" s="58"/>
      <c r="K700" s="58"/>
      <c r="L700" s="58"/>
      <c r="M700" s="58"/>
      <c r="N700" s="58"/>
      <c r="O700" s="58"/>
      <c r="P700" s="31"/>
      <c r="R700" s="6"/>
    </row>
    <row r="701" ht="14.25" customHeight="1">
      <c r="E701" s="31"/>
      <c r="F701" s="31"/>
      <c r="G701" s="58"/>
      <c r="H701" s="58"/>
      <c r="I701" s="58"/>
      <c r="J701" s="58"/>
      <c r="K701" s="58"/>
      <c r="L701" s="58"/>
      <c r="M701" s="58"/>
      <c r="N701" s="58"/>
      <c r="O701" s="58"/>
      <c r="P701" s="31"/>
      <c r="R701" s="6"/>
    </row>
    <row r="702" ht="14.25" customHeight="1">
      <c r="E702" s="31"/>
      <c r="F702" s="31"/>
      <c r="G702" s="58"/>
      <c r="H702" s="58"/>
      <c r="I702" s="58"/>
      <c r="J702" s="58"/>
      <c r="K702" s="58"/>
      <c r="L702" s="58"/>
      <c r="M702" s="58"/>
      <c r="N702" s="58"/>
      <c r="O702" s="58"/>
      <c r="P702" s="31"/>
      <c r="R702" s="6"/>
    </row>
    <row r="703" ht="14.25" customHeight="1">
      <c r="E703" s="31"/>
      <c r="F703" s="31"/>
      <c r="G703" s="58"/>
      <c r="H703" s="58"/>
      <c r="I703" s="58"/>
      <c r="J703" s="58"/>
      <c r="K703" s="58"/>
      <c r="L703" s="58"/>
      <c r="M703" s="58"/>
      <c r="N703" s="58"/>
      <c r="O703" s="58"/>
      <c r="P703" s="31"/>
      <c r="R703" s="6"/>
    </row>
    <row r="704" ht="14.25" customHeight="1">
      <c r="E704" s="31"/>
      <c r="F704" s="31"/>
      <c r="G704" s="58"/>
      <c r="H704" s="58"/>
      <c r="I704" s="58"/>
      <c r="J704" s="58"/>
      <c r="K704" s="58"/>
      <c r="L704" s="58"/>
      <c r="M704" s="58"/>
      <c r="N704" s="58"/>
      <c r="O704" s="58"/>
      <c r="P704" s="31"/>
      <c r="R704" s="6"/>
    </row>
    <row r="705" ht="14.25" customHeight="1">
      <c r="E705" s="31"/>
      <c r="F705" s="31"/>
      <c r="G705" s="58"/>
      <c r="H705" s="58"/>
      <c r="I705" s="58"/>
      <c r="J705" s="58"/>
      <c r="K705" s="58"/>
      <c r="L705" s="58"/>
      <c r="M705" s="58"/>
      <c r="N705" s="58"/>
      <c r="O705" s="58"/>
      <c r="P705" s="31"/>
      <c r="R705" s="6"/>
    </row>
    <row r="706" ht="14.25" customHeight="1">
      <c r="E706" s="31"/>
      <c r="F706" s="31"/>
      <c r="G706" s="58"/>
      <c r="H706" s="58"/>
      <c r="I706" s="58"/>
      <c r="J706" s="58"/>
      <c r="K706" s="58"/>
      <c r="L706" s="58"/>
      <c r="M706" s="58"/>
      <c r="N706" s="58"/>
      <c r="O706" s="58"/>
      <c r="P706" s="31"/>
      <c r="R706" s="6"/>
    </row>
    <row r="707" ht="14.25" customHeight="1">
      <c r="E707" s="31"/>
      <c r="F707" s="31"/>
      <c r="G707" s="58"/>
      <c r="H707" s="58"/>
      <c r="I707" s="58"/>
      <c r="J707" s="58"/>
      <c r="K707" s="58"/>
      <c r="L707" s="58"/>
      <c r="M707" s="58"/>
      <c r="N707" s="58"/>
      <c r="O707" s="58"/>
      <c r="P707" s="31"/>
      <c r="R707" s="6"/>
    </row>
    <row r="708" ht="14.25" customHeight="1">
      <c r="E708" s="31"/>
      <c r="F708" s="31"/>
      <c r="G708" s="58"/>
      <c r="H708" s="58"/>
      <c r="I708" s="58"/>
      <c r="J708" s="58"/>
      <c r="K708" s="58"/>
      <c r="L708" s="58"/>
      <c r="M708" s="58"/>
      <c r="N708" s="58"/>
      <c r="O708" s="58"/>
      <c r="P708" s="31"/>
      <c r="R708" s="6"/>
    </row>
    <row r="709" ht="14.25" customHeight="1">
      <c r="E709" s="31"/>
      <c r="F709" s="31"/>
      <c r="G709" s="58"/>
      <c r="H709" s="58"/>
      <c r="I709" s="58"/>
      <c r="J709" s="58"/>
      <c r="K709" s="58"/>
      <c r="L709" s="58"/>
      <c r="M709" s="58"/>
      <c r="N709" s="58"/>
      <c r="O709" s="58"/>
      <c r="P709" s="31"/>
      <c r="R709" s="6"/>
    </row>
    <row r="710" ht="14.25" customHeight="1">
      <c r="E710" s="31"/>
      <c r="F710" s="31"/>
      <c r="G710" s="58"/>
      <c r="H710" s="58"/>
      <c r="I710" s="58"/>
      <c r="J710" s="58"/>
      <c r="K710" s="58"/>
      <c r="L710" s="58"/>
      <c r="M710" s="58"/>
      <c r="N710" s="58"/>
      <c r="O710" s="58"/>
      <c r="P710" s="31"/>
      <c r="R710" s="6"/>
    </row>
    <row r="711" ht="14.25" customHeight="1">
      <c r="E711" s="31"/>
      <c r="F711" s="31"/>
      <c r="G711" s="58"/>
      <c r="H711" s="58"/>
      <c r="I711" s="58"/>
      <c r="J711" s="58"/>
      <c r="K711" s="58"/>
      <c r="L711" s="58"/>
      <c r="M711" s="58"/>
      <c r="N711" s="58"/>
      <c r="O711" s="58"/>
      <c r="P711" s="31"/>
      <c r="R711" s="6"/>
    </row>
    <row r="712" ht="14.25" customHeight="1">
      <c r="E712" s="31"/>
      <c r="F712" s="31"/>
      <c r="G712" s="58"/>
      <c r="H712" s="58"/>
      <c r="I712" s="58"/>
      <c r="J712" s="58"/>
      <c r="K712" s="58"/>
      <c r="L712" s="58"/>
      <c r="M712" s="58"/>
      <c r="N712" s="58"/>
      <c r="O712" s="58"/>
      <c r="P712" s="31"/>
      <c r="R712" s="6"/>
    </row>
    <row r="713" ht="14.25" customHeight="1">
      <c r="E713" s="31"/>
      <c r="F713" s="31"/>
      <c r="G713" s="58"/>
      <c r="H713" s="58"/>
      <c r="I713" s="58"/>
      <c r="J713" s="58"/>
      <c r="K713" s="58"/>
      <c r="L713" s="58"/>
      <c r="M713" s="58"/>
      <c r="N713" s="58"/>
      <c r="O713" s="58"/>
      <c r="P713" s="31"/>
      <c r="R713" s="6"/>
    </row>
    <row r="714" ht="14.25" customHeight="1">
      <c r="E714" s="31"/>
      <c r="F714" s="31"/>
      <c r="G714" s="58"/>
      <c r="H714" s="58"/>
      <c r="I714" s="58"/>
      <c r="J714" s="58"/>
      <c r="K714" s="58"/>
      <c r="L714" s="58"/>
      <c r="M714" s="58"/>
      <c r="N714" s="58"/>
      <c r="O714" s="58"/>
      <c r="P714" s="31"/>
      <c r="R714" s="6"/>
    </row>
    <row r="715" ht="14.25" customHeight="1">
      <c r="E715" s="31"/>
      <c r="F715" s="31"/>
      <c r="G715" s="58"/>
      <c r="H715" s="58"/>
      <c r="I715" s="58"/>
      <c r="J715" s="58"/>
      <c r="K715" s="58"/>
      <c r="L715" s="58"/>
      <c r="M715" s="58"/>
      <c r="N715" s="58"/>
      <c r="O715" s="58"/>
      <c r="P715" s="31"/>
      <c r="R715" s="6"/>
    </row>
    <row r="716" ht="14.25" customHeight="1">
      <c r="E716" s="31"/>
      <c r="F716" s="31"/>
      <c r="G716" s="58"/>
      <c r="H716" s="58"/>
      <c r="I716" s="58"/>
      <c r="J716" s="58"/>
      <c r="K716" s="58"/>
      <c r="L716" s="58"/>
      <c r="M716" s="58"/>
      <c r="N716" s="58"/>
      <c r="O716" s="58"/>
      <c r="P716" s="31"/>
      <c r="R716" s="6"/>
    </row>
    <row r="717" ht="14.25" customHeight="1">
      <c r="E717" s="31"/>
      <c r="F717" s="31"/>
      <c r="G717" s="58"/>
      <c r="H717" s="58"/>
      <c r="I717" s="58"/>
      <c r="J717" s="58"/>
      <c r="K717" s="58"/>
      <c r="L717" s="58"/>
      <c r="M717" s="58"/>
      <c r="N717" s="58"/>
      <c r="O717" s="58"/>
      <c r="P717" s="31"/>
      <c r="R717" s="6"/>
    </row>
    <row r="718" ht="14.25" customHeight="1">
      <c r="E718" s="31"/>
      <c r="F718" s="31"/>
      <c r="G718" s="58"/>
      <c r="H718" s="58"/>
      <c r="I718" s="58"/>
      <c r="J718" s="58"/>
      <c r="K718" s="58"/>
      <c r="L718" s="58"/>
      <c r="M718" s="58"/>
      <c r="N718" s="58"/>
      <c r="O718" s="58"/>
      <c r="P718" s="31"/>
      <c r="R718" s="6"/>
    </row>
    <row r="719" ht="14.25" customHeight="1">
      <c r="E719" s="31"/>
      <c r="F719" s="31"/>
      <c r="G719" s="58"/>
      <c r="H719" s="58"/>
      <c r="I719" s="58"/>
      <c r="J719" s="58"/>
      <c r="K719" s="58"/>
      <c r="L719" s="58"/>
      <c r="M719" s="58"/>
      <c r="N719" s="58"/>
      <c r="O719" s="58"/>
      <c r="P719" s="31"/>
      <c r="R719" s="6"/>
    </row>
    <row r="720" ht="14.25" customHeight="1">
      <c r="E720" s="31"/>
      <c r="F720" s="31"/>
      <c r="G720" s="58"/>
      <c r="H720" s="58"/>
      <c r="I720" s="58"/>
      <c r="J720" s="58"/>
      <c r="K720" s="58"/>
      <c r="L720" s="58"/>
      <c r="M720" s="58"/>
      <c r="N720" s="58"/>
      <c r="O720" s="58"/>
      <c r="P720" s="31"/>
      <c r="R720" s="6"/>
    </row>
    <row r="721" ht="14.25" customHeight="1">
      <c r="E721" s="31"/>
      <c r="F721" s="31"/>
      <c r="G721" s="58"/>
      <c r="H721" s="58"/>
      <c r="I721" s="58"/>
      <c r="J721" s="58"/>
      <c r="K721" s="58"/>
      <c r="L721" s="58"/>
      <c r="M721" s="58"/>
      <c r="N721" s="58"/>
      <c r="O721" s="58"/>
      <c r="P721" s="31"/>
      <c r="R721" s="6"/>
    </row>
    <row r="722" ht="14.25" customHeight="1">
      <c r="E722" s="31"/>
      <c r="F722" s="31"/>
      <c r="G722" s="58"/>
      <c r="H722" s="58"/>
      <c r="I722" s="58"/>
      <c r="J722" s="58"/>
      <c r="K722" s="58"/>
      <c r="L722" s="58"/>
      <c r="M722" s="58"/>
      <c r="N722" s="58"/>
      <c r="O722" s="58"/>
      <c r="P722" s="31"/>
      <c r="R722" s="6"/>
    </row>
    <row r="723" ht="14.25" customHeight="1">
      <c r="E723" s="31"/>
      <c r="F723" s="31"/>
      <c r="G723" s="58"/>
      <c r="H723" s="58"/>
      <c r="I723" s="58"/>
      <c r="J723" s="58"/>
      <c r="K723" s="58"/>
      <c r="L723" s="58"/>
      <c r="M723" s="58"/>
      <c r="N723" s="58"/>
      <c r="O723" s="58"/>
      <c r="P723" s="31"/>
      <c r="R723" s="6"/>
    </row>
    <row r="724" ht="14.25" customHeight="1">
      <c r="E724" s="31"/>
      <c r="F724" s="31"/>
      <c r="G724" s="58"/>
      <c r="H724" s="58"/>
      <c r="I724" s="58"/>
      <c r="J724" s="58"/>
      <c r="K724" s="58"/>
      <c r="L724" s="58"/>
      <c r="M724" s="58"/>
      <c r="N724" s="58"/>
      <c r="O724" s="58"/>
      <c r="P724" s="31"/>
      <c r="R724" s="6"/>
    </row>
    <row r="725" ht="14.25" customHeight="1">
      <c r="E725" s="31"/>
      <c r="F725" s="31"/>
      <c r="G725" s="58"/>
      <c r="H725" s="58"/>
      <c r="I725" s="58"/>
      <c r="J725" s="58"/>
      <c r="K725" s="58"/>
      <c r="L725" s="58"/>
      <c r="M725" s="58"/>
      <c r="N725" s="58"/>
      <c r="O725" s="58"/>
      <c r="P725" s="31"/>
      <c r="R725" s="6"/>
    </row>
    <row r="726" ht="14.25" customHeight="1">
      <c r="E726" s="31"/>
      <c r="F726" s="31"/>
      <c r="G726" s="58"/>
      <c r="H726" s="58"/>
      <c r="I726" s="58"/>
      <c r="J726" s="58"/>
      <c r="K726" s="58"/>
      <c r="L726" s="58"/>
      <c r="M726" s="58"/>
      <c r="N726" s="58"/>
      <c r="O726" s="58"/>
      <c r="P726" s="31"/>
      <c r="R726" s="6"/>
    </row>
    <row r="727" ht="14.25" customHeight="1">
      <c r="E727" s="31"/>
      <c r="F727" s="31"/>
      <c r="G727" s="58"/>
      <c r="H727" s="58"/>
      <c r="I727" s="58"/>
      <c r="J727" s="58"/>
      <c r="K727" s="58"/>
      <c r="L727" s="58"/>
      <c r="M727" s="58"/>
      <c r="N727" s="58"/>
      <c r="O727" s="58"/>
      <c r="P727" s="31"/>
      <c r="R727" s="6"/>
    </row>
    <row r="728" ht="14.25" customHeight="1">
      <c r="E728" s="31"/>
      <c r="F728" s="31"/>
      <c r="G728" s="58"/>
      <c r="H728" s="58"/>
      <c r="I728" s="58"/>
      <c r="J728" s="58"/>
      <c r="K728" s="58"/>
      <c r="L728" s="58"/>
      <c r="M728" s="58"/>
      <c r="N728" s="58"/>
      <c r="O728" s="58"/>
      <c r="P728" s="31"/>
      <c r="R728" s="6"/>
    </row>
    <row r="729" ht="14.25" customHeight="1">
      <c r="E729" s="31"/>
      <c r="F729" s="31"/>
      <c r="G729" s="58"/>
      <c r="H729" s="58"/>
      <c r="I729" s="58"/>
      <c r="J729" s="58"/>
      <c r="K729" s="58"/>
      <c r="L729" s="58"/>
      <c r="M729" s="58"/>
      <c r="N729" s="58"/>
      <c r="O729" s="58"/>
      <c r="P729" s="31"/>
      <c r="R729" s="6"/>
    </row>
    <row r="730" ht="14.25" customHeight="1">
      <c r="E730" s="31"/>
      <c r="F730" s="31"/>
      <c r="G730" s="58"/>
      <c r="H730" s="58"/>
      <c r="I730" s="58"/>
      <c r="J730" s="58"/>
      <c r="K730" s="58"/>
      <c r="L730" s="58"/>
      <c r="M730" s="58"/>
      <c r="N730" s="58"/>
      <c r="O730" s="58"/>
      <c r="P730" s="31"/>
      <c r="R730" s="6"/>
    </row>
    <row r="731" ht="14.25" customHeight="1">
      <c r="E731" s="31"/>
      <c r="F731" s="31"/>
      <c r="G731" s="58"/>
      <c r="H731" s="58"/>
      <c r="I731" s="58"/>
      <c r="J731" s="58"/>
      <c r="K731" s="58"/>
      <c r="L731" s="58"/>
      <c r="M731" s="58"/>
      <c r="N731" s="58"/>
      <c r="O731" s="58"/>
      <c r="P731" s="31"/>
      <c r="R731" s="6"/>
    </row>
    <row r="732" ht="14.25" customHeight="1">
      <c r="E732" s="31"/>
      <c r="F732" s="31"/>
      <c r="G732" s="58"/>
      <c r="H732" s="58"/>
      <c r="I732" s="58"/>
      <c r="J732" s="58"/>
      <c r="K732" s="58"/>
      <c r="L732" s="58"/>
      <c r="M732" s="58"/>
      <c r="N732" s="58"/>
      <c r="O732" s="58"/>
      <c r="P732" s="31"/>
      <c r="R732" s="6"/>
    </row>
    <row r="733" ht="14.25" customHeight="1">
      <c r="E733" s="31"/>
      <c r="F733" s="31"/>
      <c r="G733" s="58"/>
      <c r="H733" s="58"/>
      <c r="I733" s="58"/>
      <c r="J733" s="58"/>
      <c r="K733" s="58"/>
      <c r="L733" s="58"/>
      <c r="M733" s="58"/>
      <c r="N733" s="58"/>
      <c r="O733" s="58"/>
      <c r="P733" s="31"/>
      <c r="R733" s="6"/>
    </row>
    <row r="734" ht="14.25" customHeight="1">
      <c r="E734" s="31"/>
      <c r="F734" s="31"/>
      <c r="G734" s="58"/>
      <c r="H734" s="58"/>
      <c r="I734" s="58"/>
      <c r="J734" s="58"/>
      <c r="K734" s="58"/>
      <c r="L734" s="58"/>
      <c r="M734" s="58"/>
      <c r="N734" s="58"/>
      <c r="O734" s="58"/>
      <c r="P734" s="31"/>
      <c r="R734" s="6"/>
    </row>
    <row r="735" ht="14.25" customHeight="1">
      <c r="E735" s="31"/>
      <c r="F735" s="31"/>
      <c r="G735" s="58"/>
      <c r="H735" s="58"/>
      <c r="I735" s="58"/>
      <c r="J735" s="58"/>
      <c r="K735" s="58"/>
      <c r="L735" s="58"/>
      <c r="M735" s="58"/>
      <c r="N735" s="58"/>
      <c r="O735" s="58"/>
      <c r="P735" s="31"/>
      <c r="R735" s="6"/>
    </row>
    <row r="736" ht="14.25" customHeight="1">
      <c r="E736" s="31"/>
      <c r="F736" s="31"/>
      <c r="G736" s="58"/>
      <c r="H736" s="58"/>
      <c r="I736" s="58"/>
      <c r="J736" s="58"/>
      <c r="K736" s="58"/>
      <c r="L736" s="58"/>
      <c r="M736" s="58"/>
      <c r="N736" s="58"/>
      <c r="O736" s="58"/>
      <c r="P736" s="31"/>
      <c r="R736" s="6"/>
    </row>
    <row r="737" ht="14.25" customHeight="1">
      <c r="E737" s="31"/>
      <c r="F737" s="31"/>
      <c r="G737" s="58"/>
      <c r="H737" s="58"/>
      <c r="I737" s="58"/>
      <c r="J737" s="58"/>
      <c r="K737" s="58"/>
      <c r="L737" s="58"/>
      <c r="M737" s="58"/>
      <c r="N737" s="58"/>
      <c r="O737" s="58"/>
      <c r="P737" s="31"/>
      <c r="R737" s="6"/>
    </row>
    <row r="738" ht="14.25" customHeight="1">
      <c r="E738" s="31"/>
      <c r="F738" s="31"/>
      <c r="G738" s="58"/>
      <c r="H738" s="58"/>
      <c r="I738" s="58"/>
      <c r="J738" s="58"/>
      <c r="K738" s="58"/>
      <c r="L738" s="58"/>
      <c r="M738" s="58"/>
      <c r="N738" s="58"/>
      <c r="O738" s="58"/>
      <c r="P738" s="31"/>
      <c r="R738" s="6"/>
    </row>
    <row r="739" ht="14.25" customHeight="1">
      <c r="E739" s="31"/>
      <c r="F739" s="31"/>
      <c r="G739" s="58"/>
      <c r="H739" s="58"/>
      <c r="I739" s="58"/>
      <c r="J739" s="58"/>
      <c r="K739" s="58"/>
      <c r="L739" s="58"/>
      <c r="M739" s="58"/>
      <c r="N739" s="58"/>
      <c r="O739" s="58"/>
      <c r="P739" s="31"/>
      <c r="R739" s="6"/>
    </row>
    <row r="740" ht="14.25" customHeight="1">
      <c r="E740" s="31"/>
      <c r="F740" s="31"/>
      <c r="G740" s="58"/>
      <c r="H740" s="58"/>
      <c r="I740" s="58"/>
      <c r="J740" s="58"/>
      <c r="K740" s="58"/>
      <c r="L740" s="58"/>
      <c r="M740" s="58"/>
      <c r="N740" s="58"/>
      <c r="O740" s="58"/>
      <c r="P740" s="31"/>
      <c r="R740" s="6"/>
    </row>
    <row r="741" ht="14.25" customHeight="1">
      <c r="E741" s="31"/>
      <c r="F741" s="31"/>
      <c r="G741" s="58"/>
      <c r="H741" s="58"/>
      <c r="I741" s="58"/>
      <c r="J741" s="58"/>
      <c r="K741" s="58"/>
      <c r="L741" s="58"/>
      <c r="M741" s="58"/>
      <c r="N741" s="58"/>
      <c r="O741" s="58"/>
      <c r="P741" s="31"/>
      <c r="R741" s="6"/>
    </row>
    <row r="742" ht="14.25" customHeight="1">
      <c r="E742" s="31"/>
      <c r="F742" s="31"/>
      <c r="G742" s="58"/>
      <c r="H742" s="58"/>
      <c r="I742" s="58"/>
      <c r="J742" s="58"/>
      <c r="K742" s="58"/>
      <c r="L742" s="58"/>
      <c r="M742" s="58"/>
      <c r="N742" s="58"/>
      <c r="O742" s="58"/>
      <c r="P742" s="31"/>
      <c r="R742" s="6"/>
    </row>
    <row r="743" ht="14.25" customHeight="1">
      <c r="E743" s="31"/>
      <c r="F743" s="31"/>
      <c r="G743" s="58"/>
      <c r="H743" s="58"/>
      <c r="I743" s="58"/>
      <c r="J743" s="58"/>
      <c r="K743" s="58"/>
      <c r="L743" s="58"/>
      <c r="M743" s="58"/>
      <c r="N743" s="58"/>
      <c r="O743" s="58"/>
      <c r="P743" s="31"/>
      <c r="R743" s="6"/>
    </row>
    <row r="744" ht="14.25" customHeight="1">
      <c r="E744" s="31"/>
      <c r="F744" s="31"/>
      <c r="G744" s="58"/>
      <c r="H744" s="58"/>
      <c r="I744" s="58"/>
      <c r="J744" s="58"/>
      <c r="K744" s="58"/>
      <c r="L744" s="58"/>
      <c r="M744" s="58"/>
      <c r="N744" s="58"/>
      <c r="O744" s="58"/>
      <c r="P744" s="31"/>
      <c r="R744" s="6"/>
    </row>
    <row r="745" ht="14.25" customHeight="1">
      <c r="E745" s="31"/>
      <c r="F745" s="31"/>
      <c r="G745" s="58"/>
      <c r="H745" s="58"/>
      <c r="I745" s="58"/>
      <c r="J745" s="58"/>
      <c r="K745" s="58"/>
      <c r="L745" s="58"/>
      <c r="M745" s="58"/>
      <c r="N745" s="58"/>
      <c r="O745" s="58"/>
      <c r="P745" s="31"/>
      <c r="R745" s="6"/>
    </row>
    <row r="746" ht="14.25" customHeight="1">
      <c r="E746" s="31"/>
      <c r="F746" s="31"/>
      <c r="G746" s="58"/>
      <c r="H746" s="58"/>
      <c r="I746" s="58"/>
      <c r="J746" s="58"/>
      <c r="K746" s="58"/>
      <c r="L746" s="58"/>
      <c r="M746" s="58"/>
      <c r="N746" s="58"/>
      <c r="O746" s="58"/>
      <c r="P746" s="31"/>
      <c r="R746" s="6"/>
    </row>
    <row r="747" ht="14.25" customHeight="1">
      <c r="E747" s="31"/>
      <c r="F747" s="31"/>
      <c r="G747" s="58"/>
      <c r="H747" s="58"/>
      <c r="I747" s="58"/>
      <c r="J747" s="58"/>
      <c r="K747" s="58"/>
      <c r="L747" s="58"/>
      <c r="M747" s="58"/>
      <c r="N747" s="58"/>
      <c r="O747" s="58"/>
      <c r="P747" s="31"/>
      <c r="R747" s="6"/>
    </row>
    <row r="748" ht="14.25" customHeight="1">
      <c r="E748" s="31"/>
      <c r="F748" s="31"/>
      <c r="G748" s="58"/>
      <c r="H748" s="58"/>
      <c r="I748" s="58"/>
      <c r="J748" s="58"/>
      <c r="K748" s="58"/>
      <c r="L748" s="58"/>
      <c r="M748" s="58"/>
      <c r="N748" s="58"/>
      <c r="O748" s="58"/>
      <c r="P748" s="31"/>
      <c r="R748" s="6"/>
    </row>
    <row r="749" ht="14.25" customHeight="1">
      <c r="E749" s="31"/>
      <c r="F749" s="31"/>
      <c r="G749" s="58"/>
      <c r="H749" s="58"/>
      <c r="I749" s="58"/>
      <c r="J749" s="58"/>
      <c r="K749" s="58"/>
      <c r="L749" s="58"/>
      <c r="M749" s="58"/>
      <c r="N749" s="58"/>
      <c r="O749" s="58"/>
      <c r="P749" s="31"/>
      <c r="R749" s="6"/>
    </row>
    <row r="750" ht="14.25" customHeight="1">
      <c r="E750" s="31"/>
      <c r="F750" s="31"/>
      <c r="G750" s="58"/>
      <c r="H750" s="58"/>
      <c r="I750" s="58"/>
      <c r="J750" s="58"/>
      <c r="K750" s="58"/>
      <c r="L750" s="58"/>
      <c r="M750" s="58"/>
      <c r="N750" s="58"/>
      <c r="O750" s="58"/>
      <c r="P750" s="31"/>
      <c r="R750" s="6"/>
    </row>
    <row r="751" ht="14.25" customHeight="1">
      <c r="E751" s="31"/>
      <c r="F751" s="31"/>
      <c r="G751" s="58"/>
      <c r="H751" s="58"/>
      <c r="I751" s="58"/>
      <c r="J751" s="58"/>
      <c r="K751" s="58"/>
      <c r="L751" s="58"/>
      <c r="M751" s="58"/>
      <c r="N751" s="58"/>
      <c r="O751" s="58"/>
      <c r="P751" s="31"/>
      <c r="R751" s="6"/>
    </row>
    <row r="752" ht="14.25" customHeight="1">
      <c r="E752" s="31"/>
      <c r="F752" s="31"/>
      <c r="G752" s="58"/>
      <c r="H752" s="58"/>
      <c r="I752" s="58"/>
      <c r="J752" s="58"/>
      <c r="K752" s="58"/>
      <c r="L752" s="58"/>
      <c r="M752" s="58"/>
      <c r="N752" s="58"/>
      <c r="O752" s="58"/>
      <c r="P752" s="31"/>
      <c r="R752" s="6"/>
    </row>
    <row r="753" ht="14.25" customHeight="1">
      <c r="E753" s="31"/>
      <c r="F753" s="31"/>
      <c r="G753" s="58"/>
      <c r="H753" s="58"/>
      <c r="I753" s="58"/>
      <c r="J753" s="58"/>
      <c r="K753" s="58"/>
      <c r="L753" s="58"/>
      <c r="M753" s="58"/>
      <c r="N753" s="58"/>
      <c r="O753" s="58"/>
      <c r="P753" s="31"/>
      <c r="R753" s="6"/>
    </row>
    <row r="754" ht="14.25" customHeight="1">
      <c r="E754" s="31"/>
      <c r="F754" s="31"/>
      <c r="G754" s="58"/>
      <c r="H754" s="58"/>
      <c r="I754" s="58"/>
      <c r="J754" s="58"/>
      <c r="K754" s="58"/>
      <c r="L754" s="58"/>
      <c r="M754" s="58"/>
      <c r="N754" s="58"/>
      <c r="O754" s="58"/>
      <c r="P754" s="31"/>
      <c r="R754" s="6"/>
    </row>
    <row r="755" ht="14.25" customHeight="1">
      <c r="E755" s="31"/>
      <c r="F755" s="31"/>
      <c r="G755" s="58"/>
      <c r="H755" s="58"/>
      <c r="I755" s="58"/>
      <c r="J755" s="58"/>
      <c r="K755" s="58"/>
      <c r="L755" s="58"/>
      <c r="M755" s="58"/>
      <c r="N755" s="58"/>
      <c r="O755" s="58"/>
      <c r="P755" s="31"/>
      <c r="R755" s="6"/>
    </row>
    <row r="756" ht="14.25" customHeight="1">
      <c r="E756" s="31"/>
      <c r="F756" s="31"/>
      <c r="G756" s="58"/>
      <c r="H756" s="58"/>
      <c r="I756" s="58"/>
      <c r="J756" s="58"/>
      <c r="K756" s="58"/>
      <c r="L756" s="58"/>
      <c r="M756" s="58"/>
      <c r="N756" s="58"/>
      <c r="O756" s="58"/>
      <c r="P756" s="31"/>
      <c r="R756" s="6"/>
    </row>
    <row r="757" ht="14.25" customHeight="1">
      <c r="E757" s="31"/>
      <c r="F757" s="31"/>
      <c r="G757" s="58"/>
      <c r="H757" s="58"/>
      <c r="I757" s="58"/>
      <c r="J757" s="58"/>
      <c r="K757" s="58"/>
      <c r="L757" s="58"/>
      <c r="M757" s="58"/>
      <c r="N757" s="58"/>
      <c r="O757" s="58"/>
      <c r="P757" s="31"/>
      <c r="R757" s="6"/>
    </row>
    <row r="758" ht="14.25" customHeight="1">
      <c r="E758" s="31"/>
      <c r="F758" s="31"/>
      <c r="G758" s="58"/>
      <c r="H758" s="58"/>
      <c r="I758" s="58"/>
      <c r="J758" s="58"/>
      <c r="K758" s="58"/>
      <c r="L758" s="58"/>
      <c r="M758" s="58"/>
      <c r="N758" s="58"/>
      <c r="O758" s="58"/>
      <c r="P758" s="31"/>
      <c r="R758" s="6"/>
    </row>
    <row r="759" ht="14.25" customHeight="1">
      <c r="E759" s="31"/>
      <c r="F759" s="31"/>
      <c r="G759" s="58"/>
      <c r="H759" s="58"/>
      <c r="I759" s="58"/>
      <c r="J759" s="58"/>
      <c r="K759" s="58"/>
      <c r="L759" s="58"/>
      <c r="M759" s="58"/>
      <c r="N759" s="58"/>
      <c r="O759" s="58"/>
      <c r="P759" s="31"/>
      <c r="R759" s="6"/>
    </row>
    <row r="760" ht="14.25" customHeight="1">
      <c r="E760" s="31"/>
      <c r="F760" s="31"/>
      <c r="G760" s="58"/>
      <c r="H760" s="58"/>
      <c r="I760" s="58"/>
      <c r="J760" s="58"/>
      <c r="K760" s="58"/>
      <c r="L760" s="58"/>
      <c r="M760" s="58"/>
      <c r="N760" s="58"/>
      <c r="O760" s="58"/>
      <c r="P760" s="31"/>
      <c r="R760" s="6"/>
    </row>
    <row r="761" ht="14.25" customHeight="1">
      <c r="E761" s="31"/>
      <c r="F761" s="31"/>
      <c r="G761" s="58"/>
      <c r="H761" s="58"/>
      <c r="I761" s="58"/>
      <c r="J761" s="58"/>
      <c r="K761" s="58"/>
      <c r="L761" s="58"/>
      <c r="M761" s="58"/>
      <c r="N761" s="58"/>
      <c r="O761" s="58"/>
      <c r="P761" s="31"/>
      <c r="R761" s="6"/>
    </row>
    <row r="762" ht="14.25" customHeight="1">
      <c r="E762" s="31"/>
      <c r="F762" s="31"/>
      <c r="G762" s="58"/>
      <c r="H762" s="58"/>
      <c r="I762" s="58"/>
      <c r="J762" s="58"/>
      <c r="K762" s="58"/>
      <c r="L762" s="58"/>
      <c r="M762" s="58"/>
      <c r="N762" s="58"/>
      <c r="O762" s="58"/>
      <c r="P762" s="31"/>
      <c r="R762" s="6"/>
    </row>
    <row r="763" ht="14.25" customHeight="1">
      <c r="E763" s="31"/>
      <c r="F763" s="31"/>
      <c r="G763" s="58"/>
      <c r="H763" s="58"/>
      <c r="I763" s="58"/>
      <c r="J763" s="58"/>
      <c r="K763" s="58"/>
      <c r="L763" s="58"/>
      <c r="M763" s="58"/>
      <c r="N763" s="58"/>
      <c r="O763" s="58"/>
      <c r="P763" s="31"/>
      <c r="R763" s="6"/>
    </row>
    <row r="764" ht="14.25" customHeight="1">
      <c r="E764" s="31"/>
      <c r="F764" s="31"/>
      <c r="G764" s="58"/>
      <c r="H764" s="58"/>
      <c r="I764" s="58"/>
      <c r="J764" s="58"/>
      <c r="K764" s="58"/>
      <c r="L764" s="58"/>
      <c r="M764" s="58"/>
      <c r="N764" s="58"/>
      <c r="O764" s="58"/>
      <c r="P764" s="31"/>
      <c r="R764" s="6"/>
    </row>
    <row r="765" ht="14.25" customHeight="1">
      <c r="E765" s="31"/>
      <c r="F765" s="31"/>
      <c r="G765" s="58"/>
      <c r="H765" s="58"/>
      <c r="I765" s="58"/>
      <c r="J765" s="58"/>
      <c r="K765" s="58"/>
      <c r="L765" s="58"/>
      <c r="M765" s="58"/>
      <c r="N765" s="58"/>
      <c r="O765" s="58"/>
      <c r="P765" s="31"/>
      <c r="R765" s="6"/>
    </row>
    <row r="766" ht="14.25" customHeight="1">
      <c r="E766" s="31"/>
      <c r="F766" s="31"/>
      <c r="G766" s="58"/>
      <c r="H766" s="58"/>
      <c r="I766" s="58"/>
      <c r="J766" s="58"/>
      <c r="K766" s="58"/>
      <c r="L766" s="58"/>
      <c r="M766" s="58"/>
      <c r="N766" s="58"/>
      <c r="O766" s="58"/>
      <c r="P766" s="31"/>
      <c r="R766" s="6"/>
    </row>
    <row r="767" ht="14.25" customHeight="1">
      <c r="E767" s="31"/>
      <c r="F767" s="31"/>
      <c r="G767" s="58"/>
      <c r="H767" s="58"/>
      <c r="I767" s="58"/>
      <c r="J767" s="58"/>
      <c r="K767" s="58"/>
      <c r="L767" s="58"/>
      <c r="M767" s="58"/>
      <c r="N767" s="58"/>
      <c r="O767" s="58"/>
      <c r="P767" s="31"/>
      <c r="R767" s="6"/>
    </row>
    <row r="768" ht="14.25" customHeight="1">
      <c r="E768" s="31"/>
      <c r="F768" s="31"/>
      <c r="G768" s="58"/>
      <c r="H768" s="58"/>
      <c r="I768" s="58"/>
      <c r="J768" s="58"/>
      <c r="K768" s="58"/>
      <c r="L768" s="58"/>
      <c r="M768" s="58"/>
      <c r="N768" s="58"/>
      <c r="O768" s="58"/>
      <c r="P768" s="31"/>
      <c r="R768" s="6"/>
    </row>
    <row r="769" ht="14.25" customHeight="1">
      <c r="E769" s="31"/>
      <c r="F769" s="31"/>
      <c r="G769" s="58"/>
      <c r="H769" s="58"/>
      <c r="I769" s="58"/>
      <c r="J769" s="58"/>
      <c r="K769" s="58"/>
      <c r="L769" s="58"/>
      <c r="M769" s="58"/>
      <c r="N769" s="58"/>
      <c r="O769" s="58"/>
      <c r="P769" s="31"/>
      <c r="R769" s="6"/>
    </row>
    <row r="770" ht="14.25" customHeight="1">
      <c r="E770" s="31"/>
      <c r="F770" s="31"/>
      <c r="G770" s="58"/>
      <c r="H770" s="58"/>
      <c r="I770" s="58"/>
      <c r="J770" s="58"/>
      <c r="K770" s="58"/>
      <c r="L770" s="58"/>
      <c r="M770" s="58"/>
      <c r="N770" s="58"/>
      <c r="O770" s="58"/>
      <c r="P770" s="31"/>
      <c r="R770" s="6"/>
    </row>
    <row r="771" ht="14.25" customHeight="1">
      <c r="E771" s="31"/>
      <c r="F771" s="31"/>
      <c r="G771" s="58"/>
      <c r="H771" s="58"/>
      <c r="I771" s="58"/>
      <c r="J771" s="58"/>
      <c r="K771" s="58"/>
      <c r="L771" s="58"/>
      <c r="M771" s="58"/>
      <c r="N771" s="58"/>
      <c r="O771" s="58"/>
      <c r="P771" s="31"/>
      <c r="R771" s="6"/>
    </row>
    <row r="772" ht="14.25" customHeight="1">
      <c r="E772" s="31"/>
      <c r="F772" s="31"/>
      <c r="G772" s="58"/>
      <c r="H772" s="58"/>
      <c r="I772" s="58"/>
      <c r="J772" s="58"/>
      <c r="K772" s="58"/>
      <c r="L772" s="58"/>
      <c r="M772" s="58"/>
      <c r="N772" s="58"/>
      <c r="O772" s="58"/>
      <c r="P772" s="31"/>
      <c r="R772" s="6"/>
    </row>
    <row r="773" ht="14.25" customHeight="1">
      <c r="E773" s="31"/>
      <c r="F773" s="31"/>
      <c r="G773" s="58"/>
      <c r="H773" s="58"/>
      <c r="I773" s="58"/>
      <c r="J773" s="58"/>
      <c r="K773" s="58"/>
      <c r="L773" s="58"/>
      <c r="M773" s="58"/>
      <c r="N773" s="58"/>
      <c r="O773" s="58"/>
      <c r="P773" s="31"/>
      <c r="R773" s="6"/>
    </row>
    <row r="774" ht="14.25" customHeight="1">
      <c r="E774" s="31"/>
      <c r="F774" s="31"/>
      <c r="G774" s="58"/>
      <c r="H774" s="58"/>
      <c r="I774" s="58"/>
      <c r="J774" s="58"/>
      <c r="K774" s="58"/>
      <c r="L774" s="58"/>
      <c r="M774" s="58"/>
      <c r="N774" s="58"/>
      <c r="O774" s="58"/>
      <c r="P774" s="31"/>
      <c r="R774" s="6"/>
    </row>
    <row r="775" ht="14.25" customHeight="1">
      <c r="E775" s="31"/>
      <c r="F775" s="31"/>
      <c r="G775" s="58"/>
      <c r="H775" s="58"/>
      <c r="I775" s="58"/>
      <c r="J775" s="58"/>
      <c r="K775" s="58"/>
      <c r="L775" s="58"/>
      <c r="M775" s="58"/>
      <c r="N775" s="58"/>
      <c r="O775" s="58"/>
      <c r="P775" s="31"/>
      <c r="R775" s="6"/>
    </row>
    <row r="776" ht="14.25" customHeight="1">
      <c r="E776" s="31"/>
      <c r="F776" s="31"/>
      <c r="G776" s="58"/>
      <c r="H776" s="58"/>
      <c r="I776" s="58"/>
      <c r="J776" s="58"/>
      <c r="K776" s="58"/>
      <c r="L776" s="58"/>
      <c r="M776" s="58"/>
      <c r="N776" s="58"/>
      <c r="O776" s="58"/>
      <c r="P776" s="31"/>
      <c r="R776" s="6"/>
    </row>
    <row r="777" ht="14.25" customHeight="1">
      <c r="E777" s="31"/>
      <c r="F777" s="31"/>
      <c r="G777" s="58"/>
      <c r="H777" s="58"/>
      <c r="I777" s="58"/>
      <c r="J777" s="58"/>
      <c r="K777" s="58"/>
      <c r="L777" s="58"/>
      <c r="M777" s="58"/>
      <c r="N777" s="58"/>
      <c r="O777" s="58"/>
      <c r="P777" s="31"/>
      <c r="R777" s="6"/>
    </row>
    <row r="778" ht="14.25" customHeight="1">
      <c r="E778" s="31"/>
      <c r="F778" s="31"/>
      <c r="G778" s="58"/>
      <c r="H778" s="58"/>
      <c r="I778" s="58"/>
      <c r="J778" s="58"/>
      <c r="K778" s="58"/>
      <c r="L778" s="58"/>
      <c r="M778" s="58"/>
      <c r="N778" s="58"/>
      <c r="O778" s="58"/>
      <c r="P778" s="31"/>
      <c r="R778" s="6"/>
    </row>
    <row r="779" ht="14.25" customHeight="1">
      <c r="E779" s="31"/>
      <c r="F779" s="31"/>
      <c r="G779" s="58"/>
      <c r="H779" s="58"/>
      <c r="I779" s="58"/>
      <c r="J779" s="58"/>
      <c r="K779" s="58"/>
      <c r="L779" s="58"/>
      <c r="M779" s="58"/>
      <c r="N779" s="58"/>
      <c r="O779" s="58"/>
      <c r="P779" s="31"/>
      <c r="R779" s="6"/>
    </row>
    <row r="780" ht="14.25" customHeight="1">
      <c r="E780" s="31"/>
      <c r="F780" s="31"/>
      <c r="G780" s="58"/>
      <c r="H780" s="58"/>
      <c r="I780" s="58"/>
      <c r="J780" s="58"/>
      <c r="K780" s="58"/>
      <c r="L780" s="58"/>
      <c r="M780" s="58"/>
      <c r="N780" s="58"/>
      <c r="O780" s="58"/>
      <c r="P780" s="31"/>
      <c r="R780" s="6"/>
    </row>
    <row r="781" ht="14.25" customHeight="1">
      <c r="E781" s="31"/>
      <c r="F781" s="31"/>
      <c r="G781" s="58"/>
      <c r="H781" s="58"/>
      <c r="I781" s="58"/>
      <c r="J781" s="58"/>
      <c r="K781" s="58"/>
      <c r="L781" s="58"/>
      <c r="M781" s="58"/>
      <c r="N781" s="58"/>
      <c r="O781" s="58"/>
      <c r="P781" s="31"/>
      <c r="R781" s="6"/>
    </row>
    <row r="782" ht="14.25" customHeight="1">
      <c r="E782" s="31"/>
      <c r="F782" s="31"/>
      <c r="G782" s="58"/>
      <c r="H782" s="58"/>
      <c r="I782" s="58"/>
      <c r="J782" s="58"/>
      <c r="K782" s="58"/>
      <c r="L782" s="58"/>
      <c r="M782" s="58"/>
      <c r="N782" s="58"/>
      <c r="O782" s="58"/>
      <c r="P782" s="31"/>
      <c r="R782" s="6"/>
    </row>
    <row r="783" ht="14.25" customHeight="1">
      <c r="E783" s="31"/>
      <c r="F783" s="31"/>
      <c r="G783" s="58"/>
      <c r="H783" s="58"/>
      <c r="I783" s="58"/>
      <c r="J783" s="58"/>
      <c r="K783" s="58"/>
      <c r="L783" s="58"/>
      <c r="M783" s="58"/>
      <c r="N783" s="58"/>
      <c r="O783" s="58"/>
      <c r="P783" s="31"/>
      <c r="R783" s="6"/>
    </row>
    <row r="784" ht="14.25" customHeight="1">
      <c r="E784" s="31"/>
      <c r="F784" s="31"/>
      <c r="G784" s="58"/>
      <c r="H784" s="58"/>
      <c r="I784" s="58"/>
      <c r="J784" s="58"/>
      <c r="K784" s="58"/>
      <c r="L784" s="58"/>
      <c r="M784" s="58"/>
      <c r="N784" s="58"/>
      <c r="O784" s="58"/>
      <c r="P784" s="31"/>
      <c r="R784" s="6"/>
    </row>
    <row r="785" ht="14.25" customHeight="1">
      <c r="E785" s="31"/>
      <c r="F785" s="31"/>
      <c r="G785" s="58"/>
      <c r="H785" s="58"/>
      <c r="I785" s="58"/>
      <c r="J785" s="58"/>
      <c r="K785" s="58"/>
      <c r="L785" s="58"/>
      <c r="M785" s="58"/>
      <c r="N785" s="58"/>
      <c r="O785" s="58"/>
      <c r="P785" s="31"/>
      <c r="R785" s="6"/>
    </row>
    <row r="786" ht="14.25" customHeight="1">
      <c r="E786" s="31"/>
      <c r="F786" s="31"/>
      <c r="G786" s="58"/>
      <c r="H786" s="58"/>
      <c r="I786" s="58"/>
      <c r="J786" s="58"/>
      <c r="K786" s="58"/>
      <c r="L786" s="58"/>
      <c r="M786" s="58"/>
      <c r="N786" s="58"/>
      <c r="O786" s="58"/>
      <c r="P786" s="31"/>
      <c r="R786" s="6"/>
    </row>
    <row r="787" ht="14.25" customHeight="1">
      <c r="E787" s="31"/>
      <c r="F787" s="31"/>
      <c r="G787" s="58"/>
      <c r="H787" s="58"/>
      <c r="I787" s="58"/>
      <c r="J787" s="58"/>
      <c r="K787" s="58"/>
      <c r="L787" s="58"/>
      <c r="M787" s="58"/>
      <c r="N787" s="58"/>
      <c r="O787" s="58"/>
      <c r="P787" s="31"/>
      <c r="R787" s="6"/>
    </row>
    <row r="788" ht="14.25" customHeight="1">
      <c r="E788" s="31"/>
      <c r="F788" s="31"/>
      <c r="G788" s="58"/>
      <c r="H788" s="58"/>
      <c r="I788" s="58"/>
      <c r="J788" s="58"/>
      <c r="K788" s="58"/>
      <c r="L788" s="58"/>
      <c r="M788" s="58"/>
      <c r="N788" s="58"/>
      <c r="O788" s="58"/>
      <c r="P788" s="31"/>
      <c r="R788" s="6"/>
    </row>
    <row r="789" ht="14.25" customHeight="1">
      <c r="E789" s="31"/>
      <c r="F789" s="31"/>
      <c r="G789" s="58"/>
      <c r="H789" s="58"/>
      <c r="I789" s="58"/>
      <c r="J789" s="58"/>
      <c r="K789" s="58"/>
      <c r="L789" s="58"/>
      <c r="M789" s="58"/>
      <c r="N789" s="58"/>
      <c r="O789" s="58"/>
      <c r="P789" s="31"/>
      <c r="R789" s="6"/>
    </row>
    <row r="790" ht="14.25" customHeight="1">
      <c r="E790" s="31"/>
      <c r="F790" s="31"/>
      <c r="G790" s="58"/>
      <c r="H790" s="58"/>
      <c r="I790" s="58"/>
      <c r="J790" s="58"/>
      <c r="K790" s="58"/>
      <c r="L790" s="58"/>
      <c r="M790" s="58"/>
      <c r="N790" s="58"/>
      <c r="O790" s="58"/>
      <c r="P790" s="31"/>
      <c r="R790" s="6"/>
    </row>
    <row r="791" ht="14.25" customHeight="1">
      <c r="E791" s="31"/>
      <c r="F791" s="31"/>
      <c r="G791" s="58"/>
      <c r="H791" s="58"/>
      <c r="I791" s="58"/>
      <c r="J791" s="58"/>
      <c r="K791" s="58"/>
      <c r="L791" s="58"/>
      <c r="M791" s="58"/>
      <c r="N791" s="58"/>
      <c r="O791" s="58"/>
      <c r="P791" s="31"/>
      <c r="R791" s="6"/>
    </row>
    <row r="792" ht="14.25" customHeight="1">
      <c r="E792" s="31"/>
      <c r="F792" s="31"/>
      <c r="G792" s="58"/>
      <c r="H792" s="58"/>
      <c r="I792" s="58"/>
      <c r="J792" s="58"/>
      <c r="K792" s="58"/>
      <c r="L792" s="58"/>
      <c r="M792" s="58"/>
      <c r="N792" s="58"/>
      <c r="O792" s="58"/>
      <c r="P792" s="31"/>
      <c r="R792" s="6"/>
    </row>
    <row r="793" ht="14.25" customHeight="1">
      <c r="E793" s="31"/>
      <c r="F793" s="31"/>
      <c r="G793" s="58"/>
      <c r="H793" s="58"/>
      <c r="I793" s="58"/>
      <c r="J793" s="58"/>
      <c r="K793" s="58"/>
      <c r="L793" s="58"/>
      <c r="M793" s="58"/>
      <c r="N793" s="58"/>
      <c r="O793" s="58"/>
      <c r="P793" s="31"/>
      <c r="R793" s="6"/>
    </row>
    <row r="794" ht="14.25" customHeight="1">
      <c r="E794" s="31"/>
      <c r="F794" s="31"/>
      <c r="G794" s="58"/>
      <c r="H794" s="58"/>
      <c r="I794" s="58"/>
      <c r="J794" s="58"/>
      <c r="K794" s="58"/>
      <c r="L794" s="58"/>
      <c r="M794" s="58"/>
      <c r="N794" s="58"/>
      <c r="O794" s="58"/>
      <c r="P794" s="31"/>
      <c r="R794" s="6"/>
    </row>
    <row r="795" ht="14.25" customHeight="1">
      <c r="E795" s="31"/>
      <c r="F795" s="31"/>
      <c r="G795" s="58"/>
      <c r="H795" s="58"/>
      <c r="I795" s="58"/>
      <c r="J795" s="58"/>
      <c r="K795" s="58"/>
      <c r="L795" s="58"/>
      <c r="M795" s="58"/>
      <c r="N795" s="58"/>
      <c r="O795" s="58"/>
      <c r="P795" s="31"/>
      <c r="R795" s="6"/>
    </row>
    <row r="796" ht="14.25" customHeight="1">
      <c r="E796" s="31"/>
      <c r="F796" s="31"/>
      <c r="G796" s="58"/>
      <c r="H796" s="58"/>
      <c r="I796" s="58"/>
      <c r="J796" s="58"/>
      <c r="K796" s="58"/>
      <c r="L796" s="58"/>
      <c r="M796" s="58"/>
      <c r="N796" s="58"/>
      <c r="O796" s="58"/>
      <c r="P796" s="31"/>
      <c r="R796" s="6"/>
    </row>
    <row r="797" ht="14.25" customHeight="1">
      <c r="E797" s="31"/>
      <c r="F797" s="31"/>
      <c r="G797" s="58"/>
      <c r="H797" s="58"/>
      <c r="I797" s="58"/>
      <c r="J797" s="58"/>
      <c r="K797" s="58"/>
      <c r="L797" s="58"/>
      <c r="M797" s="58"/>
      <c r="N797" s="58"/>
      <c r="O797" s="58"/>
      <c r="P797" s="31"/>
      <c r="R797" s="6"/>
    </row>
    <row r="798" ht="14.25" customHeight="1">
      <c r="E798" s="31"/>
      <c r="F798" s="31"/>
      <c r="G798" s="58"/>
      <c r="H798" s="58"/>
      <c r="I798" s="58"/>
      <c r="J798" s="58"/>
      <c r="K798" s="58"/>
      <c r="L798" s="58"/>
      <c r="M798" s="58"/>
      <c r="N798" s="58"/>
      <c r="O798" s="58"/>
      <c r="P798" s="31"/>
      <c r="R798" s="6"/>
    </row>
    <row r="799" ht="14.25" customHeight="1">
      <c r="E799" s="31"/>
      <c r="F799" s="31"/>
      <c r="G799" s="58"/>
      <c r="H799" s="58"/>
      <c r="I799" s="58"/>
      <c r="J799" s="58"/>
      <c r="K799" s="58"/>
      <c r="L799" s="58"/>
      <c r="M799" s="58"/>
      <c r="N799" s="58"/>
      <c r="O799" s="58"/>
      <c r="P799" s="31"/>
      <c r="R799" s="6"/>
    </row>
    <row r="800" ht="14.25" customHeight="1">
      <c r="E800" s="31"/>
      <c r="F800" s="31"/>
      <c r="G800" s="58"/>
      <c r="H800" s="58"/>
      <c r="I800" s="58"/>
      <c r="J800" s="58"/>
      <c r="K800" s="58"/>
      <c r="L800" s="58"/>
      <c r="M800" s="58"/>
      <c r="N800" s="58"/>
      <c r="O800" s="58"/>
      <c r="P800" s="31"/>
      <c r="R800" s="6"/>
    </row>
    <row r="801" ht="14.25" customHeight="1">
      <c r="E801" s="31"/>
      <c r="F801" s="31"/>
      <c r="G801" s="58"/>
      <c r="H801" s="58"/>
      <c r="I801" s="58"/>
      <c r="J801" s="58"/>
      <c r="K801" s="58"/>
      <c r="L801" s="58"/>
      <c r="M801" s="58"/>
      <c r="N801" s="58"/>
      <c r="O801" s="58"/>
      <c r="P801" s="31"/>
      <c r="R801" s="6"/>
    </row>
    <row r="802" ht="14.25" customHeight="1">
      <c r="E802" s="31"/>
      <c r="F802" s="31"/>
      <c r="G802" s="58"/>
      <c r="H802" s="58"/>
      <c r="I802" s="58"/>
      <c r="J802" s="58"/>
      <c r="K802" s="58"/>
      <c r="L802" s="58"/>
      <c r="M802" s="58"/>
      <c r="N802" s="58"/>
      <c r="O802" s="58"/>
      <c r="P802" s="31"/>
      <c r="R802" s="6"/>
    </row>
    <row r="803" ht="14.25" customHeight="1">
      <c r="E803" s="31"/>
      <c r="F803" s="31"/>
      <c r="G803" s="58"/>
      <c r="H803" s="58"/>
      <c r="I803" s="58"/>
      <c r="J803" s="58"/>
      <c r="K803" s="58"/>
      <c r="L803" s="58"/>
      <c r="M803" s="58"/>
      <c r="N803" s="58"/>
      <c r="O803" s="58"/>
      <c r="P803" s="31"/>
      <c r="R803" s="6"/>
    </row>
    <row r="804" ht="14.25" customHeight="1">
      <c r="E804" s="31"/>
      <c r="F804" s="31"/>
      <c r="G804" s="58"/>
      <c r="H804" s="58"/>
      <c r="I804" s="58"/>
      <c r="J804" s="58"/>
      <c r="K804" s="58"/>
      <c r="L804" s="58"/>
      <c r="M804" s="58"/>
      <c r="N804" s="58"/>
      <c r="O804" s="58"/>
      <c r="P804" s="31"/>
      <c r="R804" s="6"/>
    </row>
    <row r="805" ht="14.25" customHeight="1">
      <c r="E805" s="31"/>
      <c r="F805" s="31"/>
      <c r="G805" s="58"/>
      <c r="H805" s="58"/>
      <c r="I805" s="58"/>
      <c r="J805" s="58"/>
      <c r="K805" s="58"/>
      <c r="L805" s="58"/>
      <c r="M805" s="58"/>
      <c r="N805" s="58"/>
      <c r="O805" s="58"/>
      <c r="P805" s="31"/>
      <c r="R805" s="6"/>
    </row>
    <row r="806" ht="14.25" customHeight="1">
      <c r="E806" s="31"/>
      <c r="F806" s="31"/>
      <c r="G806" s="58"/>
      <c r="H806" s="58"/>
      <c r="I806" s="58"/>
      <c r="J806" s="58"/>
      <c r="K806" s="58"/>
      <c r="L806" s="58"/>
      <c r="M806" s="58"/>
      <c r="N806" s="58"/>
      <c r="O806" s="58"/>
      <c r="P806" s="31"/>
      <c r="R806" s="6"/>
    </row>
    <row r="807" ht="14.25" customHeight="1">
      <c r="E807" s="31"/>
      <c r="F807" s="31"/>
      <c r="G807" s="58"/>
      <c r="H807" s="58"/>
      <c r="I807" s="58"/>
      <c r="J807" s="58"/>
      <c r="K807" s="58"/>
      <c r="L807" s="58"/>
      <c r="M807" s="58"/>
      <c r="N807" s="58"/>
      <c r="O807" s="58"/>
      <c r="P807" s="31"/>
      <c r="R807" s="6"/>
    </row>
    <row r="808" ht="14.25" customHeight="1">
      <c r="E808" s="31"/>
      <c r="F808" s="31"/>
      <c r="G808" s="58"/>
      <c r="H808" s="58"/>
      <c r="I808" s="58"/>
      <c r="J808" s="58"/>
      <c r="K808" s="58"/>
      <c r="L808" s="58"/>
      <c r="M808" s="58"/>
      <c r="N808" s="58"/>
      <c r="O808" s="58"/>
      <c r="P808" s="31"/>
      <c r="R808" s="6"/>
    </row>
    <row r="809" ht="14.25" customHeight="1">
      <c r="E809" s="31"/>
      <c r="F809" s="31"/>
      <c r="G809" s="58"/>
      <c r="H809" s="58"/>
      <c r="I809" s="58"/>
      <c r="J809" s="58"/>
      <c r="K809" s="58"/>
      <c r="L809" s="58"/>
      <c r="M809" s="58"/>
      <c r="N809" s="58"/>
      <c r="O809" s="58"/>
      <c r="P809" s="31"/>
      <c r="R809" s="6"/>
    </row>
    <row r="810" ht="14.25" customHeight="1">
      <c r="E810" s="31"/>
      <c r="F810" s="31"/>
      <c r="G810" s="58"/>
      <c r="H810" s="58"/>
      <c r="I810" s="58"/>
      <c r="J810" s="58"/>
      <c r="K810" s="58"/>
      <c r="L810" s="58"/>
      <c r="M810" s="58"/>
      <c r="N810" s="58"/>
      <c r="O810" s="58"/>
      <c r="P810" s="31"/>
      <c r="R810" s="6"/>
    </row>
    <row r="811" ht="14.25" customHeight="1">
      <c r="E811" s="31"/>
      <c r="F811" s="31"/>
      <c r="G811" s="58"/>
      <c r="H811" s="58"/>
      <c r="I811" s="58"/>
      <c r="J811" s="58"/>
      <c r="K811" s="58"/>
      <c r="L811" s="58"/>
      <c r="M811" s="58"/>
      <c r="N811" s="58"/>
      <c r="O811" s="58"/>
      <c r="P811" s="31"/>
      <c r="R811" s="6"/>
    </row>
    <row r="812" ht="14.25" customHeight="1">
      <c r="E812" s="31"/>
      <c r="F812" s="31"/>
      <c r="G812" s="58"/>
      <c r="H812" s="58"/>
      <c r="I812" s="58"/>
      <c r="J812" s="58"/>
      <c r="K812" s="58"/>
      <c r="L812" s="58"/>
      <c r="M812" s="58"/>
      <c r="N812" s="58"/>
      <c r="O812" s="58"/>
      <c r="P812" s="31"/>
      <c r="R812" s="6"/>
    </row>
    <row r="813" ht="14.25" customHeight="1">
      <c r="E813" s="31"/>
      <c r="F813" s="31"/>
      <c r="G813" s="58"/>
      <c r="H813" s="58"/>
      <c r="I813" s="58"/>
      <c r="J813" s="58"/>
      <c r="K813" s="58"/>
      <c r="L813" s="58"/>
      <c r="M813" s="58"/>
      <c r="N813" s="58"/>
      <c r="O813" s="58"/>
      <c r="P813" s="31"/>
      <c r="R813" s="6"/>
    </row>
    <row r="814" ht="14.25" customHeight="1">
      <c r="E814" s="31"/>
      <c r="F814" s="31"/>
      <c r="G814" s="58"/>
      <c r="H814" s="58"/>
      <c r="I814" s="58"/>
      <c r="J814" s="58"/>
      <c r="K814" s="58"/>
      <c r="L814" s="58"/>
      <c r="M814" s="58"/>
      <c r="N814" s="58"/>
      <c r="O814" s="58"/>
      <c r="P814" s="31"/>
      <c r="R814" s="6"/>
    </row>
    <row r="815" ht="14.25" customHeight="1">
      <c r="E815" s="31"/>
      <c r="F815" s="31"/>
      <c r="G815" s="58"/>
      <c r="H815" s="58"/>
      <c r="I815" s="58"/>
      <c r="J815" s="58"/>
      <c r="K815" s="58"/>
      <c r="L815" s="58"/>
      <c r="M815" s="58"/>
      <c r="N815" s="58"/>
      <c r="O815" s="58"/>
      <c r="P815" s="31"/>
      <c r="R815" s="6"/>
    </row>
    <row r="816" ht="14.25" customHeight="1">
      <c r="E816" s="31"/>
      <c r="F816" s="31"/>
      <c r="G816" s="58"/>
      <c r="H816" s="58"/>
      <c r="I816" s="58"/>
      <c r="J816" s="58"/>
      <c r="K816" s="58"/>
      <c r="L816" s="58"/>
      <c r="M816" s="58"/>
      <c r="N816" s="58"/>
      <c r="O816" s="58"/>
      <c r="P816" s="31"/>
      <c r="R816" s="6"/>
    </row>
    <row r="817" ht="14.25" customHeight="1">
      <c r="E817" s="31"/>
      <c r="F817" s="31"/>
      <c r="G817" s="58"/>
      <c r="H817" s="58"/>
      <c r="I817" s="58"/>
      <c r="J817" s="58"/>
      <c r="K817" s="58"/>
      <c r="L817" s="58"/>
      <c r="M817" s="58"/>
      <c r="N817" s="58"/>
      <c r="O817" s="58"/>
      <c r="P817" s="31"/>
      <c r="R817" s="6"/>
    </row>
    <row r="818" ht="14.25" customHeight="1">
      <c r="E818" s="31"/>
      <c r="F818" s="31"/>
      <c r="G818" s="58"/>
      <c r="H818" s="58"/>
      <c r="I818" s="58"/>
      <c r="J818" s="58"/>
      <c r="K818" s="58"/>
      <c r="L818" s="58"/>
      <c r="M818" s="58"/>
      <c r="N818" s="58"/>
      <c r="O818" s="58"/>
      <c r="P818" s="31"/>
      <c r="R818" s="6"/>
    </row>
    <row r="819" ht="14.25" customHeight="1">
      <c r="E819" s="31"/>
      <c r="F819" s="31"/>
      <c r="G819" s="58"/>
      <c r="H819" s="58"/>
      <c r="I819" s="58"/>
      <c r="J819" s="58"/>
      <c r="K819" s="58"/>
      <c r="L819" s="58"/>
      <c r="M819" s="58"/>
      <c r="N819" s="58"/>
      <c r="O819" s="58"/>
      <c r="P819" s="31"/>
      <c r="R819" s="6"/>
    </row>
    <row r="820" ht="14.25" customHeight="1">
      <c r="E820" s="31"/>
      <c r="F820" s="31"/>
      <c r="G820" s="58"/>
      <c r="H820" s="58"/>
      <c r="I820" s="58"/>
      <c r="J820" s="58"/>
      <c r="K820" s="58"/>
      <c r="L820" s="58"/>
      <c r="M820" s="58"/>
      <c r="N820" s="58"/>
      <c r="O820" s="58"/>
      <c r="P820" s="31"/>
      <c r="R820" s="6"/>
    </row>
    <row r="821" ht="14.25" customHeight="1">
      <c r="E821" s="31"/>
      <c r="F821" s="31"/>
      <c r="G821" s="58"/>
      <c r="H821" s="58"/>
      <c r="I821" s="58"/>
      <c r="J821" s="58"/>
      <c r="K821" s="58"/>
      <c r="L821" s="58"/>
      <c r="M821" s="58"/>
      <c r="N821" s="58"/>
      <c r="O821" s="58"/>
      <c r="P821" s="31"/>
      <c r="R821" s="6"/>
    </row>
    <row r="822" ht="14.25" customHeight="1">
      <c r="E822" s="31"/>
      <c r="F822" s="31"/>
      <c r="G822" s="58"/>
      <c r="H822" s="58"/>
      <c r="I822" s="58"/>
      <c r="J822" s="58"/>
      <c r="K822" s="58"/>
      <c r="L822" s="58"/>
      <c r="M822" s="58"/>
      <c r="N822" s="58"/>
      <c r="O822" s="58"/>
      <c r="P822" s="31"/>
      <c r="R822" s="6"/>
    </row>
    <row r="823" ht="14.25" customHeight="1">
      <c r="E823" s="31"/>
      <c r="F823" s="31"/>
      <c r="G823" s="58"/>
      <c r="H823" s="58"/>
      <c r="I823" s="58"/>
      <c r="J823" s="58"/>
      <c r="K823" s="58"/>
      <c r="L823" s="58"/>
      <c r="M823" s="58"/>
      <c r="N823" s="58"/>
      <c r="O823" s="58"/>
      <c r="P823" s="31"/>
      <c r="R823" s="6"/>
    </row>
    <row r="824" ht="14.25" customHeight="1">
      <c r="E824" s="31"/>
      <c r="F824" s="31"/>
      <c r="G824" s="58"/>
      <c r="H824" s="58"/>
      <c r="I824" s="58"/>
      <c r="J824" s="58"/>
      <c r="K824" s="58"/>
      <c r="L824" s="58"/>
      <c r="M824" s="58"/>
      <c r="N824" s="58"/>
      <c r="O824" s="58"/>
      <c r="P824" s="31"/>
      <c r="R824" s="6"/>
    </row>
    <row r="825" ht="14.25" customHeight="1">
      <c r="E825" s="31"/>
      <c r="F825" s="31"/>
      <c r="G825" s="58"/>
      <c r="H825" s="58"/>
      <c r="I825" s="58"/>
      <c r="J825" s="58"/>
      <c r="K825" s="58"/>
      <c r="L825" s="58"/>
      <c r="M825" s="58"/>
      <c r="N825" s="58"/>
      <c r="O825" s="58"/>
      <c r="P825" s="31"/>
      <c r="R825" s="6"/>
    </row>
    <row r="826" ht="14.25" customHeight="1">
      <c r="E826" s="31"/>
      <c r="F826" s="31"/>
      <c r="G826" s="58"/>
      <c r="H826" s="58"/>
      <c r="I826" s="58"/>
      <c r="J826" s="58"/>
      <c r="K826" s="58"/>
      <c r="L826" s="58"/>
      <c r="M826" s="58"/>
      <c r="N826" s="58"/>
      <c r="O826" s="58"/>
      <c r="P826" s="31"/>
      <c r="R826" s="6"/>
    </row>
    <row r="827" ht="14.25" customHeight="1">
      <c r="E827" s="31"/>
      <c r="F827" s="31"/>
      <c r="G827" s="58"/>
      <c r="H827" s="58"/>
      <c r="I827" s="58"/>
      <c r="J827" s="58"/>
      <c r="K827" s="58"/>
      <c r="L827" s="58"/>
      <c r="M827" s="58"/>
      <c r="N827" s="58"/>
      <c r="O827" s="58"/>
      <c r="P827" s="31"/>
      <c r="R827" s="6"/>
    </row>
    <row r="828" ht="14.25" customHeight="1">
      <c r="E828" s="31"/>
      <c r="F828" s="31"/>
      <c r="G828" s="58"/>
      <c r="H828" s="58"/>
      <c r="I828" s="58"/>
      <c r="J828" s="58"/>
      <c r="K828" s="58"/>
      <c r="L828" s="58"/>
      <c r="M828" s="58"/>
      <c r="N828" s="58"/>
      <c r="O828" s="58"/>
      <c r="P828" s="31"/>
      <c r="R828" s="6"/>
    </row>
    <row r="829" ht="14.25" customHeight="1">
      <c r="E829" s="31"/>
      <c r="F829" s="31"/>
      <c r="G829" s="58"/>
      <c r="H829" s="58"/>
      <c r="I829" s="58"/>
      <c r="J829" s="58"/>
      <c r="K829" s="58"/>
      <c r="L829" s="58"/>
      <c r="M829" s="58"/>
      <c r="N829" s="58"/>
      <c r="O829" s="58"/>
      <c r="P829" s="31"/>
      <c r="R829" s="6"/>
    </row>
    <row r="830" ht="14.25" customHeight="1">
      <c r="E830" s="31"/>
      <c r="F830" s="31"/>
      <c r="G830" s="58"/>
      <c r="H830" s="58"/>
      <c r="I830" s="58"/>
      <c r="J830" s="58"/>
      <c r="K830" s="58"/>
      <c r="L830" s="58"/>
      <c r="M830" s="58"/>
      <c r="N830" s="58"/>
      <c r="O830" s="58"/>
      <c r="P830" s="31"/>
      <c r="R830" s="6"/>
    </row>
    <row r="831" ht="14.25" customHeight="1">
      <c r="E831" s="31"/>
      <c r="F831" s="31"/>
      <c r="G831" s="58"/>
      <c r="H831" s="58"/>
      <c r="I831" s="58"/>
      <c r="J831" s="58"/>
      <c r="K831" s="58"/>
      <c r="L831" s="58"/>
      <c r="M831" s="58"/>
      <c r="N831" s="58"/>
      <c r="O831" s="58"/>
      <c r="P831" s="31"/>
      <c r="R831" s="6"/>
    </row>
    <row r="832" ht="14.25" customHeight="1">
      <c r="E832" s="31"/>
      <c r="F832" s="31"/>
      <c r="G832" s="58"/>
      <c r="H832" s="58"/>
      <c r="I832" s="58"/>
      <c r="J832" s="58"/>
      <c r="K832" s="58"/>
      <c r="L832" s="58"/>
      <c r="M832" s="58"/>
      <c r="N832" s="58"/>
      <c r="O832" s="58"/>
      <c r="P832" s="31"/>
      <c r="R832" s="6"/>
    </row>
    <row r="833" ht="14.25" customHeight="1">
      <c r="E833" s="31"/>
      <c r="F833" s="31"/>
      <c r="G833" s="58"/>
      <c r="H833" s="58"/>
      <c r="I833" s="58"/>
      <c r="J833" s="58"/>
      <c r="K833" s="58"/>
      <c r="L833" s="58"/>
      <c r="M833" s="58"/>
      <c r="N833" s="58"/>
      <c r="O833" s="58"/>
      <c r="P833" s="31"/>
      <c r="R833" s="6"/>
    </row>
    <row r="834" ht="14.25" customHeight="1">
      <c r="E834" s="31"/>
      <c r="F834" s="31"/>
      <c r="G834" s="58"/>
      <c r="H834" s="58"/>
      <c r="I834" s="58"/>
      <c r="J834" s="58"/>
      <c r="K834" s="58"/>
      <c r="L834" s="58"/>
      <c r="M834" s="58"/>
      <c r="N834" s="58"/>
      <c r="O834" s="58"/>
      <c r="P834" s="31"/>
      <c r="R834" s="6"/>
    </row>
    <row r="835" ht="14.25" customHeight="1">
      <c r="E835" s="31"/>
      <c r="F835" s="31"/>
      <c r="G835" s="58"/>
      <c r="H835" s="58"/>
      <c r="I835" s="58"/>
      <c r="J835" s="58"/>
      <c r="K835" s="58"/>
      <c r="L835" s="58"/>
      <c r="M835" s="58"/>
      <c r="N835" s="58"/>
      <c r="O835" s="58"/>
      <c r="P835" s="31"/>
      <c r="R835" s="6"/>
    </row>
    <row r="836" ht="14.25" customHeight="1">
      <c r="E836" s="31"/>
      <c r="F836" s="31"/>
      <c r="G836" s="58"/>
      <c r="H836" s="58"/>
      <c r="I836" s="58"/>
      <c r="J836" s="58"/>
      <c r="K836" s="58"/>
      <c r="L836" s="58"/>
      <c r="M836" s="58"/>
      <c r="N836" s="58"/>
      <c r="O836" s="58"/>
      <c r="P836" s="31"/>
      <c r="R836" s="6"/>
    </row>
    <row r="837" ht="14.25" customHeight="1">
      <c r="E837" s="31"/>
      <c r="F837" s="31"/>
      <c r="G837" s="58"/>
      <c r="H837" s="58"/>
      <c r="I837" s="58"/>
      <c r="J837" s="58"/>
      <c r="K837" s="58"/>
      <c r="L837" s="58"/>
      <c r="M837" s="58"/>
      <c r="N837" s="58"/>
      <c r="O837" s="58"/>
      <c r="P837" s="31"/>
      <c r="R837" s="6"/>
    </row>
    <row r="838" ht="14.25" customHeight="1">
      <c r="E838" s="31"/>
      <c r="F838" s="31"/>
      <c r="G838" s="58"/>
      <c r="H838" s="58"/>
      <c r="I838" s="58"/>
      <c r="J838" s="58"/>
      <c r="K838" s="58"/>
      <c r="L838" s="58"/>
      <c r="M838" s="58"/>
      <c r="N838" s="58"/>
      <c r="O838" s="58"/>
      <c r="P838" s="31"/>
      <c r="R838" s="6"/>
    </row>
    <row r="839" ht="14.25" customHeight="1">
      <c r="E839" s="31"/>
      <c r="F839" s="31"/>
      <c r="G839" s="58"/>
      <c r="H839" s="58"/>
      <c r="I839" s="58"/>
      <c r="J839" s="58"/>
      <c r="K839" s="58"/>
      <c r="L839" s="58"/>
      <c r="M839" s="58"/>
      <c r="N839" s="58"/>
      <c r="O839" s="58"/>
      <c r="P839" s="31"/>
      <c r="R839" s="6"/>
    </row>
    <row r="840" ht="14.25" customHeight="1">
      <c r="E840" s="31"/>
      <c r="F840" s="31"/>
      <c r="G840" s="58"/>
      <c r="H840" s="58"/>
      <c r="I840" s="58"/>
      <c r="J840" s="58"/>
      <c r="K840" s="58"/>
      <c r="L840" s="58"/>
      <c r="M840" s="58"/>
      <c r="N840" s="58"/>
      <c r="O840" s="58"/>
      <c r="P840" s="31"/>
      <c r="R840" s="6"/>
    </row>
    <row r="841" ht="14.25" customHeight="1">
      <c r="E841" s="31"/>
      <c r="F841" s="31"/>
      <c r="G841" s="58"/>
      <c r="H841" s="58"/>
      <c r="I841" s="58"/>
      <c r="J841" s="58"/>
      <c r="K841" s="58"/>
      <c r="L841" s="58"/>
      <c r="M841" s="58"/>
      <c r="N841" s="58"/>
      <c r="O841" s="58"/>
      <c r="P841" s="31"/>
      <c r="R841" s="6"/>
    </row>
    <row r="842" ht="14.25" customHeight="1">
      <c r="E842" s="31"/>
      <c r="F842" s="31"/>
      <c r="G842" s="58"/>
      <c r="H842" s="58"/>
      <c r="I842" s="58"/>
      <c r="J842" s="58"/>
      <c r="K842" s="58"/>
      <c r="L842" s="58"/>
      <c r="M842" s="58"/>
      <c r="N842" s="58"/>
      <c r="O842" s="58"/>
      <c r="P842" s="31"/>
      <c r="R842" s="6"/>
    </row>
    <row r="843" ht="14.25" customHeight="1">
      <c r="E843" s="31"/>
      <c r="F843" s="31"/>
      <c r="G843" s="58"/>
      <c r="H843" s="58"/>
      <c r="I843" s="58"/>
      <c r="J843" s="58"/>
      <c r="K843" s="58"/>
      <c r="L843" s="58"/>
      <c r="M843" s="58"/>
      <c r="N843" s="58"/>
      <c r="O843" s="58"/>
      <c r="P843" s="31"/>
      <c r="R843" s="6"/>
    </row>
    <row r="844" ht="14.25" customHeight="1">
      <c r="E844" s="31"/>
      <c r="F844" s="31"/>
      <c r="G844" s="58"/>
      <c r="H844" s="58"/>
      <c r="I844" s="58"/>
      <c r="J844" s="58"/>
      <c r="K844" s="58"/>
      <c r="L844" s="58"/>
      <c r="M844" s="58"/>
      <c r="N844" s="58"/>
      <c r="O844" s="58"/>
      <c r="P844" s="31"/>
      <c r="R844" s="6"/>
    </row>
    <row r="845" ht="14.25" customHeight="1">
      <c r="E845" s="31"/>
      <c r="F845" s="31"/>
      <c r="G845" s="58"/>
      <c r="H845" s="58"/>
      <c r="I845" s="58"/>
      <c r="J845" s="58"/>
      <c r="K845" s="58"/>
      <c r="L845" s="58"/>
      <c r="M845" s="58"/>
      <c r="N845" s="58"/>
      <c r="O845" s="58"/>
      <c r="P845" s="31"/>
      <c r="R845" s="6"/>
    </row>
    <row r="846" ht="14.25" customHeight="1">
      <c r="E846" s="31"/>
      <c r="F846" s="31"/>
      <c r="G846" s="58"/>
      <c r="H846" s="58"/>
      <c r="I846" s="58"/>
      <c r="J846" s="58"/>
      <c r="K846" s="58"/>
      <c r="L846" s="58"/>
      <c r="M846" s="58"/>
      <c r="N846" s="58"/>
      <c r="O846" s="58"/>
      <c r="P846" s="31"/>
      <c r="R846" s="6"/>
    </row>
    <row r="847" ht="14.25" customHeight="1">
      <c r="E847" s="31"/>
      <c r="F847" s="31"/>
      <c r="G847" s="58"/>
      <c r="H847" s="58"/>
      <c r="I847" s="58"/>
      <c r="J847" s="58"/>
      <c r="K847" s="58"/>
      <c r="L847" s="58"/>
      <c r="M847" s="58"/>
      <c r="N847" s="58"/>
      <c r="O847" s="58"/>
      <c r="P847" s="31"/>
      <c r="R847" s="6"/>
    </row>
    <row r="848" ht="14.25" customHeight="1">
      <c r="E848" s="31"/>
      <c r="F848" s="31"/>
      <c r="G848" s="58"/>
      <c r="H848" s="58"/>
      <c r="I848" s="58"/>
      <c r="J848" s="58"/>
      <c r="K848" s="58"/>
      <c r="L848" s="58"/>
      <c r="M848" s="58"/>
      <c r="N848" s="58"/>
      <c r="O848" s="58"/>
      <c r="P848" s="31"/>
      <c r="R848" s="6"/>
    </row>
    <row r="849" ht="14.25" customHeight="1">
      <c r="E849" s="31"/>
      <c r="F849" s="31"/>
      <c r="G849" s="58"/>
      <c r="H849" s="58"/>
      <c r="I849" s="58"/>
      <c r="J849" s="58"/>
      <c r="K849" s="58"/>
      <c r="L849" s="58"/>
      <c r="M849" s="58"/>
      <c r="N849" s="58"/>
      <c r="O849" s="58"/>
      <c r="P849" s="31"/>
      <c r="R849" s="6"/>
    </row>
    <row r="850" ht="14.25" customHeight="1">
      <c r="E850" s="31"/>
      <c r="F850" s="31"/>
      <c r="G850" s="58"/>
      <c r="H850" s="58"/>
      <c r="I850" s="58"/>
      <c r="J850" s="58"/>
      <c r="K850" s="58"/>
      <c r="L850" s="58"/>
      <c r="M850" s="58"/>
      <c r="N850" s="58"/>
      <c r="O850" s="58"/>
      <c r="P850" s="31"/>
      <c r="R850" s="6"/>
    </row>
    <row r="851" ht="14.25" customHeight="1">
      <c r="E851" s="31"/>
      <c r="F851" s="31"/>
      <c r="G851" s="58"/>
      <c r="H851" s="58"/>
      <c r="I851" s="58"/>
      <c r="J851" s="58"/>
      <c r="K851" s="58"/>
      <c r="L851" s="58"/>
      <c r="M851" s="58"/>
      <c r="N851" s="58"/>
      <c r="O851" s="58"/>
      <c r="P851" s="31"/>
      <c r="R851" s="6"/>
    </row>
    <row r="852" ht="14.25" customHeight="1">
      <c r="E852" s="31"/>
      <c r="F852" s="31"/>
      <c r="G852" s="58"/>
      <c r="H852" s="58"/>
      <c r="I852" s="58"/>
      <c r="J852" s="58"/>
      <c r="K852" s="58"/>
      <c r="L852" s="58"/>
      <c r="M852" s="58"/>
      <c r="N852" s="58"/>
      <c r="O852" s="58"/>
      <c r="P852" s="31"/>
      <c r="R852" s="6"/>
    </row>
    <row r="853" ht="14.25" customHeight="1">
      <c r="E853" s="31"/>
      <c r="F853" s="31"/>
      <c r="G853" s="58"/>
      <c r="H853" s="58"/>
      <c r="I853" s="58"/>
      <c r="J853" s="58"/>
      <c r="K853" s="58"/>
      <c r="L853" s="58"/>
      <c r="M853" s="58"/>
      <c r="N853" s="58"/>
      <c r="O853" s="58"/>
      <c r="P853" s="31"/>
      <c r="R853" s="6"/>
    </row>
    <row r="854" ht="14.25" customHeight="1">
      <c r="E854" s="31"/>
      <c r="F854" s="31"/>
      <c r="G854" s="58"/>
      <c r="H854" s="58"/>
      <c r="I854" s="58"/>
      <c r="J854" s="58"/>
      <c r="K854" s="58"/>
      <c r="L854" s="58"/>
      <c r="M854" s="58"/>
      <c r="N854" s="58"/>
      <c r="O854" s="58"/>
      <c r="P854" s="31"/>
      <c r="R854" s="6"/>
    </row>
    <row r="855" ht="14.25" customHeight="1">
      <c r="E855" s="31"/>
      <c r="F855" s="31"/>
      <c r="G855" s="58"/>
      <c r="H855" s="58"/>
      <c r="I855" s="58"/>
      <c r="J855" s="58"/>
      <c r="K855" s="58"/>
      <c r="L855" s="58"/>
      <c r="M855" s="58"/>
      <c r="N855" s="58"/>
      <c r="O855" s="58"/>
      <c r="P855" s="31"/>
      <c r="R855" s="6"/>
    </row>
    <row r="856" ht="14.25" customHeight="1">
      <c r="E856" s="31"/>
      <c r="F856" s="31"/>
      <c r="G856" s="58"/>
      <c r="H856" s="58"/>
      <c r="I856" s="58"/>
      <c r="J856" s="58"/>
      <c r="K856" s="58"/>
      <c r="L856" s="58"/>
      <c r="M856" s="58"/>
      <c r="N856" s="58"/>
      <c r="O856" s="58"/>
      <c r="P856" s="31"/>
      <c r="R856" s="6"/>
    </row>
    <row r="857" ht="14.25" customHeight="1">
      <c r="E857" s="31"/>
      <c r="F857" s="31"/>
      <c r="G857" s="58"/>
      <c r="H857" s="58"/>
      <c r="I857" s="58"/>
      <c r="J857" s="58"/>
      <c r="K857" s="58"/>
      <c r="L857" s="58"/>
      <c r="M857" s="58"/>
      <c r="N857" s="58"/>
      <c r="O857" s="58"/>
      <c r="P857" s="31"/>
      <c r="R857" s="6"/>
    </row>
    <row r="858" ht="14.25" customHeight="1">
      <c r="E858" s="31"/>
      <c r="F858" s="31"/>
      <c r="G858" s="58"/>
      <c r="H858" s="58"/>
      <c r="I858" s="58"/>
      <c r="J858" s="58"/>
      <c r="K858" s="58"/>
      <c r="L858" s="58"/>
      <c r="M858" s="58"/>
      <c r="N858" s="58"/>
      <c r="O858" s="58"/>
      <c r="P858" s="31"/>
      <c r="R858" s="6"/>
    </row>
    <row r="859" ht="14.25" customHeight="1">
      <c r="E859" s="31"/>
      <c r="F859" s="31"/>
      <c r="G859" s="58"/>
      <c r="H859" s="58"/>
      <c r="I859" s="58"/>
      <c r="J859" s="58"/>
      <c r="K859" s="58"/>
      <c r="L859" s="58"/>
      <c r="M859" s="58"/>
      <c r="N859" s="58"/>
      <c r="O859" s="58"/>
      <c r="P859" s="31"/>
      <c r="R859" s="6"/>
    </row>
    <row r="860" ht="14.25" customHeight="1">
      <c r="E860" s="31"/>
      <c r="F860" s="31"/>
      <c r="G860" s="58"/>
      <c r="H860" s="58"/>
      <c r="I860" s="58"/>
      <c r="J860" s="58"/>
      <c r="K860" s="58"/>
      <c r="L860" s="58"/>
      <c r="M860" s="58"/>
      <c r="N860" s="58"/>
      <c r="O860" s="58"/>
      <c r="P860" s="31"/>
      <c r="R860" s="6"/>
    </row>
    <row r="861" ht="14.25" customHeight="1">
      <c r="E861" s="31"/>
      <c r="F861" s="31"/>
      <c r="G861" s="58"/>
      <c r="H861" s="58"/>
      <c r="I861" s="58"/>
      <c r="J861" s="58"/>
      <c r="K861" s="58"/>
      <c r="L861" s="58"/>
      <c r="M861" s="58"/>
      <c r="N861" s="58"/>
      <c r="O861" s="58"/>
      <c r="P861" s="31"/>
      <c r="R861" s="6"/>
    </row>
    <row r="862" ht="14.25" customHeight="1">
      <c r="E862" s="31"/>
      <c r="F862" s="31"/>
      <c r="G862" s="58"/>
      <c r="H862" s="58"/>
      <c r="I862" s="58"/>
      <c r="J862" s="58"/>
      <c r="K862" s="58"/>
      <c r="L862" s="58"/>
      <c r="M862" s="58"/>
      <c r="N862" s="58"/>
      <c r="O862" s="58"/>
      <c r="P862" s="31"/>
      <c r="R862" s="6"/>
    </row>
    <row r="863" ht="14.25" customHeight="1">
      <c r="E863" s="31"/>
      <c r="F863" s="31"/>
      <c r="G863" s="58"/>
      <c r="H863" s="58"/>
      <c r="I863" s="58"/>
      <c r="J863" s="58"/>
      <c r="K863" s="58"/>
      <c r="L863" s="58"/>
      <c r="M863" s="58"/>
      <c r="N863" s="58"/>
      <c r="O863" s="58"/>
      <c r="P863" s="31"/>
      <c r="R863" s="6"/>
    </row>
    <row r="864" ht="14.25" customHeight="1">
      <c r="E864" s="31"/>
      <c r="F864" s="31"/>
      <c r="G864" s="58"/>
      <c r="H864" s="58"/>
      <c r="I864" s="58"/>
      <c r="J864" s="58"/>
      <c r="K864" s="58"/>
      <c r="L864" s="58"/>
      <c r="M864" s="58"/>
      <c r="N864" s="58"/>
      <c r="O864" s="58"/>
      <c r="P864" s="31"/>
      <c r="R864" s="6"/>
    </row>
    <row r="865" ht="14.25" customHeight="1">
      <c r="E865" s="31"/>
      <c r="F865" s="31"/>
      <c r="G865" s="58"/>
      <c r="H865" s="58"/>
      <c r="I865" s="58"/>
      <c r="J865" s="58"/>
      <c r="K865" s="58"/>
      <c r="L865" s="58"/>
      <c r="M865" s="58"/>
      <c r="N865" s="58"/>
      <c r="O865" s="58"/>
      <c r="P865" s="31"/>
      <c r="R865" s="6"/>
    </row>
    <row r="866" ht="14.25" customHeight="1">
      <c r="E866" s="31"/>
      <c r="F866" s="31"/>
      <c r="G866" s="58"/>
      <c r="H866" s="58"/>
      <c r="I866" s="58"/>
      <c r="J866" s="58"/>
      <c r="K866" s="58"/>
      <c r="L866" s="58"/>
      <c r="M866" s="58"/>
      <c r="N866" s="58"/>
      <c r="O866" s="58"/>
      <c r="P866" s="31"/>
      <c r="R866" s="6"/>
    </row>
    <row r="867" ht="14.25" customHeight="1">
      <c r="E867" s="31"/>
      <c r="F867" s="31"/>
      <c r="G867" s="58"/>
      <c r="H867" s="58"/>
      <c r="I867" s="58"/>
      <c r="J867" s="58"/>
      <c r="K867" s="58"/>
      <c r="L867" s="58"/>
      <c r="M867" s="58"/>
      <c r="N867" s="58"/>
      <c r="O867" s="58"/>
      <c r="P867" s="31"/>
      <c r="R867" s="6"/>
    </row>
    <row r="868" ht="14.25" customHeight="1">
      <c r="E868" s="31"/>
      <c r="F868" s="31"/>
      <c r="G868" s="58"/>
      <c r="H868" s="58"/>
      <c r="I868" s="58"/>
      <c r="J868" s="58"/>
      <c r="K868" s="58"/>
      <c r="L868" s="58"/>
      <c r="M868" s="58"/>
      <c r="N868" s="58"/>
      <c r="O868" s="58"/>
      <c r="P868" s="31"/>
      <c r="R868" s="6"/>
    </row>
    <row r="869" ht="14.25" customHeight="1">
      <c r="E869" s="31"/>
      <c r="F869" s="31"/>
      <c r="G869" s="58"/>
      <c r="H869" s="58"/>
      <c r="I869" s="58"/>
      <c r="J869" s="58"/>
      <c r="K869" s="58"/>
      <c r="L869" s="58"/>
      <c r="M869" s="58"/>
      <c r="N869" s="58"/>
      <c r="O869" s="58"/>
      <c r="P869" s="31"/>
      <c r="R869" s="6"/>
    </row>
    <row r="870" ht="14.25" customHeight="1">
      <c r="E870" s="31"/>
      <c r="F870" s="31"/>
      <c r="G870" s="58"/>
      <c r="H870" s="58"/>
      <c r="I870" s="58"/>
      <c r="J870" s="58"/>
      <c r="K870" s="58"/>
      <c r="L870" s="58"/>
      <c r="M870" s="58"/>
      <c r="N870" s="58"/>
      <c r="O870" s="58"/>
      <c r="P870" s="31"/>
      <c r="R870" s="6"/>
    </row>
    <row r="871" ht="14.25" customHeight="1">
      <c r="E871" s="31"/>
      <c r="F871" s="31"/>
      <c r="G871" s="58"/>
      <c r="H871" s="58"/>
      <c r="I871" s="58"/>
      <c r="J871" s="58"/>
      <c r="K871" s="58"/>
      <c r="L871" s="58"/>
      <c r="M871" s="58"/>
      <c r="N871" s="58"/>
      <c r="O871" s="58"/>
      <c r="P871" s="31"/>
      <c r="R871" s="6"/>
    </row>
    <row r="872" ht="14.25" customHeight="1">
      <c r="E872" s="31"/>
      <c r="F872" s="31"/>
      <c r="G872" s="58"/>
      <c r="H872" s="58"/>
      <c r="I872" s="58"/>
      <c r="J872" s="58"/>
      <c r="K872" s="58"/>
      <c r="L872" s="58"/>
      <c r="M872" s="58"/>
      <c r="N872" s="58"/>
      <c r="O872" s="58"/>
      <c r="P872" s="31"/>
      <c r="R872" s="6"/>
    </row>
    <row r="873" ht="14.25" customHeight="1">
      <c r="E873" s="31"/>
      <c r="F873" s="31"/>
      <c r="G873" s="58"/>
      <c r="H873" s="58"/>
      <c r="I873" s="58"/>
      <c r="J873" s="58"/>
      <c r="K873" s="58"/>
      <c r="L873" s="58"/>
      <c r="M873" s="58"/>
      <c r="N873" s="58"/>
      <c r="O873" s="58"/>
      <c r="P873" s="31"/>
      <c r="R873" s="6"/>
    </row>
    <row r="874" ht="14.25" customHeight="1">
      <c r="E874" s="31"/>
      <c r="F874" s="31"/>
      <c r="G874" s="58"/>
      <c r="H874" s="58"/>
      <c r="I874" s="58"/>
      <c r="J874" s="58"/>
      <c r="K874" s="58"/>
      <c r="L874" s="58"/>
      <c r="M874" s="58"/>
      <c r="N874" s="58"/>
      <c r="O874" s="58"/>
      <c r="P874" s="31"/>
      <c r="R874" s="6"/>
    </row>
    <row r="875" ht="14.25" customHeight="1">
      <c r="E875" s="31"/>
      <c r="F875" s="31"/>
      <c r="G875" s="58"/>
      <c r="H875" s="58"/>
      <c r="I875" s="58"/>
      <c r="J875" s="58"/>
      <c r="K875" s="58"/>
      <c r="L875" s="58"/>
      <c r="M875" s="58"/>
      <c r="N875" s="58"/>
      <c r="O875" s="58"/>
      <c r="P875" s="31"/>
      <c r="R875" s="6"/>
    </row>
    <row r="876" ht="14.25" customHeight="1">
      <c r="E876" s="31"/>
      <c r="F876" s="31"/>
      <c r="G876" s="58"/>
      <c r="H876" s="58"/>
      <c r="I876" s="58"/>
      <c r="J876" s="58"/>
      <c r="K876" s="58"/>
      <c r="L876" s="58"/>
      <c r="M876" s="58"/>
      <c r="N876" s="58"/>
      <c r="O876" s="58"/>
      <c r="P876" s="31"/>
      <c r="R876" s="6"/>
    </row>
    <row r="877" ht="14.25" customHeight="1">
      <c r="E877" s="31"/>
      <c r="F877" s="31"/>
      <c r="G877" s="58"/>
      <c r="H877" s="58"/>
      <c r="I877" s="58"/>
      <c r="J877" s="58"/>
      <c r="K877" s="58"/>
      <c r="L877" s="58"/>
      <c r="M877" s="58"/>
      <c r="N877" s="58"/>
      <c r="O877" s="58"/>
      <c r="P877" s="31"/>
      <c r="R877" s="6"/>
    </row>
    <row r="878" ht="14.25" customHeight="1">
      <c r="E878" s="31"/>
      <c r="F878" s="31"/>
      <c r="G878" s="58"/>
      <c r="H878" s="58"/>
      <c r="I878" s="58"/>
      <c r="J878" s="58"/>
      <c r="K878" s="58"/>
      <c r="L878" s="58"/>
      <c r="M878" s="58"/>
      <c r="N878" s="58"/>
      <c r="O878" s="58"/>
      <c r="P878" s="31"/>
      <c r="R878" s="6"/>
    </row>
    <row r="879" ht="14.25" customHeight="1">
      <c r="E879" s="31"/>
      <c r="F879" s="31"/>
      <c r="G879" s="58"/>
      <c r="H879" s="58"/>
      <c r="I879" s="58"/>
      <c r="J879" s="58"/>
      <c r="K879" s="58"/>
      <c r="L879" s="58"/>
      <c r="M879" s="58"/>
      <c r="N879" s="58"/>
      <c r="O879" s="58"/>
      <c r="P879" s="31"/>
      <c r="R879" s="6"/>
    </row>
    <row r="880" ht="14.25" customHeight="1">
      <c r="E880" s="31"/>
      <c r="F880" s="31"/>
      <c r="G880" s="58"/>
      <c r="H880" s="58"/>
      <c r="I880" s="58"/>
      <c r="J880" s="58"/>
      <c r="K880" s="58"/>
      <c r="L880" s="58"/>
      <c r="M880" s="58"/>
      <c r="N880" s="58"/>
      <c r="O880" s="58"/>
      <c r="P880" s="31"/>
      <c r="R880" s="6"/>
    </row>
    <row r="881" ht="14.25" customHeight="1">
      <c r="E881" s="31"/>
      <c r="F881" s="31"/>
      <c r="G881" s="58"/>
      <c r="H881" s="58"/>
      <c r="I881" s="58"/>
      <c r="J881" s="58"/>
      <c r="K881" s="58"/>
      <c r="L881" s="58"/>
      <c r="M881" s="58"/>
      <c r="N881" s="58"/>
      <c r="O881" s="58"/>
      <c r="P881" s="31"/>
      <c r="R881" s="6"/>
    </row>
    <row r="882" ht="14.25" customHeight="1">
      <c r="E882" s="31"/>
      <c r="F882" s="31"/>
      <c r="G882" s="58"/>
      <c r="H882" s="58"/>
      <c r="I882" s="58"/>
      <c r="J882" s="58"/>
      <c r="K882" s="58"/>
      <c r="L882" s="58"/>
      <c r="M882" s="58"/>
      <c r="N882" s="58"/>
      <c r="O882" s="58"/>
      <c r="P882" s="31"/>
      <c r="R882" s="6"/>
    </row>
    <row r="883" ht="14.25" customHeight="1">
      <c r="E883" s="31"/>
      <c r="F883" s="31"/>
      <c r="G883" s="58"/>
      <c r="H883" s="58"/>
      <c r="I883" s="58"/>
      <c r="J883" s="58"/>
      <c r="K883" s="58"/>
      <c r="L883" s="58"/>
      <c r="M883" s="58"/>
      <c r="N883" s="58"/>
      <c r="O883" s="58"/>
      <c r="P883" s="31"/>
      <c r="R883" s="6"/>
    </row>
    <row r="884" ht="14.25" customHeight="1">
      <c r="E884" s="31"/>
      <c r="F884" s="31"/>
      <c r="G884" s="58"/>
      <c r="H884" s="58"/>
      <c r="I884" s="58"/>
      <c r="J884" s="58"/>
      <c r="K884" s="58"/>
      <c r="L884" s="58"/>
      <c r="M884" s="58"/>
      <c r="N884" s="58"/>
      <c r="O884" s="58"/>
      <c r="P884" s="31"/>
      <c r="R884" s="6"/>
    </row>
    <row r="885" ht="14.25" customHeight="1">
      <c r="E885" s="31"/>
      <c r="F885" s="31"/>
      <c r="G885" s="58"/>
      <c r="H885" s="58"/>
      <c r="I885" s="58"/>
      <c r="J885" s="58"/>
      <c r="K885" s="58"/>
      <c r="L885" s="58"/>
      <c r="M885" s="58"/>
      <c r="N885" s="58"/>
      <c r="O885" s="58"/>
      <c r="P885" s="31"/>
      <c r="R885" s="6"/>
    </row>
    <row r="886" ht="14.25" customHeight="1">
      <c r="E886" s="31"/>
      <c r="F886" s="31"/>
      <c r="G886" s="58"/>
      <c r="H886" s="58"/>
      <c r="I886" s="58"/>
      <c r="J886" s="58"/>
      <c r="K886" s="58"/>
      <c r="L886" s="58"/>
      <c r="M886" s="58"/>
      <c r="N886" s="58"/>
      <c r="O886" s="58"/>
      <c r="P886" s="31"/>
      <c r="R886" s="6"/>
    </row>
    <row r="887" ht="14.25" customHeight="1">
      <c r="E887" s="31"/>
      <c r="F887" s="31"/>
      <c r="G887" s="58"/>
      <c r="H887" s="58"/>
      <c r="I887" s="58"/>
      <c r="J887" s="58"/>
      <c r="K887" s="58"/>
      <c r="L887" s="58"/>
      <c r="M887" s="58"/>
      <c r="N887" s="58"/>
      <c r="O887" s="58"/>
      <c r="P887" s="31"/>
      <c r="R887" s="6"/>
    </row>
    <row r="888" ht="14.25" customHeight="1">
      <c r="E888" s="31"/>
      <c r="F888" s="31"/>
      <c r="G888" s="58"/>
      <c r="H888" s="58"/>
      <c r="I888" s="58"/>
      <c r="J888" s="58"/>
      <c r="K888" s="58"/>
      <c r="L888" s="58"/>
      <c r="M888" s="58"/>
      <c r="N888" s="58"/>
      <c r="O888" s="58"/>
      <c r="P888" s="31"/>
      <c r="R888" s="6"/>
    </row>
    <row r="889" ht="14.25" customHeight="1">
      <c r="E889" s="31"/>
      <c r="F889" s="31"/>
      <c r="G889" s="58"/>
      <c r="H889" s="58"/>
      <c r="I889" s="58"/>
      <c r="J889" s="58"/>
      <c r="K889" s="58"/>
      <c r="L889" s="58"/>
      <c r="M889" s="58"/>
      <c r="N889" s="58"/>
      <c r="O889" s="58"/>
      <c r="P889" s="31"/>
      <c r="R889" s="6"/>
    </row>
    <row r="890" ht="14.25" customHeight="1">
      <c r="E890" s="31"/>
      <c r="F890" s="31"/>
      <c r="G890" s="58"/>
      <c r="H890" s="58"/>
      <c r="I890" s="58"/>
      <c r="J890" s="58"/>
      <c r="K890" s="58"/>
      <c r="L890" s="58"/>
      <c r="M890" s="58"/>
      <c r="N890" s="58"/>
      <c r="O890" s="58"/>
      <c r="P890" s="31"/>
      <c r="R890" s="6"/>
    </row>
    <row r="891" ht="14.25" customHeight="1">
      <c r="E891" s="31"/>
      <c r="F891" s="31"/>
      <c r="G891" s="58"/>
      <c r="H891" s="58"/>
      <c r="I891" s="58"/>
      <c r="J891" s="58"/>
      <c r="K891" s="58"/>
      <c r="L891" s="58"/>
      <c r="M891" s="58"/>
      <c r="N891" s="58"/>
      <c r="O891" s="58"/>
      <c r="P891" s="31"/>
      <c r="R891" s="6"/>
    </row>
    <row r="892" ht="14.25" customHeight="1">
      <c r="E892" s="31"/>
      <c r="F892" s="31"/>
      <c r="G892" s="58"/>
      <c r="H892" s="58"/>
      <c r="I892" s="58"/>
      <c r="J892" s="58"/>
      <c r="K892" s="58"/>
      <c r="L892" s="58"/>
      <c r="M892" s="58"/>
      <c r="N892" s="58"/>
      <c r="O892" s="58"/>
      <c r="P892" s="31"/>
      <c r="R892" s="6"/>
    </row>
    <row r="893" ht="14.25" customHeight="1">
      <c r="E893" s="31"/>
      <c r="F893" s="31"/>
      <c r="G893" s="58"/>
      <c r="H893" s="58"/>
      <c r="I893" s="58"/>
      <c r="J893" s="58"/>
      <c r="K893" s="58"/>
      <c r="L893" s="58"/>
      <c r="M893" s="58"/>
      <c r="N893" s="58"/>
      <c r="O893" s="58"/>
      <c r="P893" s="31"/>
      <c r="R893" s="6"/>
    </row>
    <row r="894" ht="14.25" customHeight="1">
      <c r="E894" s="31"/>
      <c r="F894" s="31"/>
      <c r="G894" s="58"/>
      <c r="H894" s="58"/>
      <c r="I894" s="58"/>
      <c r="J894" s="58"/>
      <c r="K894" s="58"/>
      <c r="L894" s="58"/>
      <c r="M894" s="58"/>
      <c r="N894" s="58"/>
      <c r="O894" s="58"/>
      <c r="P894" s="31"/>
      <c r="R894" s="6"/>
    </row>
    <row r="895" ht="14.25" customHeight="1">
      <c r="E895" s="31"/>
      <c r="F895" s="31"/>
      <c r="G895" s="58"/>
      <c r="H895" s="58"/>
      <c r="I895" s="58"/>
      <c r="J895" s="58"/>
      <c r="K895" s="58"/>
      <c r="L895" s="58"/>
      <c r="M895" s="58"/>
      <c r="N895" s="58"/>
      <c r="O895" s="58"/>
      <c r="P895" s="31"/>
      <c r="R895" s="6"/>
    </row>
    <row r="896" ht="14.25" customHeight="1">
      <c r="E896" s="31"/>
      <c r="F896" s="31"/>
      <c r="G896" s="58"/>
      <c r="H896" s="58"/>
      <c r="I896" s="58"/>
      <c r="J896" s="58"/>
      <c r="K896" s="58"/>
      <c r="L896" s="58"/>
      <c r="M896" s="58"/>
      <c r="N896" s="58"/>
      <c r="O896" s="58"/>
      <c r="P896" s="31"/>
      <c r="R896" s="6"/>
    </row>
    <row r="897" ht="14.25" customHeight="1">
      <c r="E897" s="31"/>
      <c r="F897" s="31"/>
      <c r="G897" s="58"/>
      <c r="H897" s="58"/>
      <c r="I897" s="58"/>
      <c r="J897" s="58"/>
      <c r="K897" s="58"/>
      <c r="L897" s="58"/>
      <c r="M897" s="58"/>
      <c r="N897" s="58"/>
      <c r="O897" s="58"/>
      <c r="P897" s="31"/>
      <c r="R897" s="6"/>
    </row>
    <row r="898" ht="14.25" customHeight="1">
      <c r="E898" s="31"/>
      <c r="F898" s="31"/>
      <c r="G898" s="58"/>
      <c r="H898" s="58"/>
      <c r="I898" s="58"/>
      <c r="J898" s="58"/>
      <c r="K898" s="58"/>
      <c r="L898" s="58"/>
      <c r="M898" s="58"/>
      <c r="N898" s="58"/>
      <c r="O898" s="58"/>
      <c r="P898" s="31"/>
      <c r="R898" s="6"/>
    </row>
    <row r="899" ht="14.25" customHeight="1">
      <c r="E899" s="31"/>
      <c r="F899" s="31"/>
      <c r="G899" s="58"/>
      <c r="H899" s="58"/>
      <c r="I899" s="58"/>
      <c r="J899" s="58"/>
      <c r="K899" s="58"/>
      <c r="L899" s="58"/>
      <c r="M899" s="58"/>
      <c r="N899" s="58"/>
      <c r="O899" s="58"/>
      <c r="P899" s="31"/>
      <c r="R899" s="6"/>
    </row>
    <row r="900" ht="14.25" customHeight="1">
      <c r="E900" s="31"/>
      <c r="F900" s="31"/>
      <c r="G900" s="58"/>
      <c r="H900" s="58"/>
      <c r="I900" s="58"/>
      <c r="J900" s="58"/>
      <c r="K900" s="58"/>
      <c r="L900" s="58"/>
      <c r="M900" s="58"/>
      <c r="N900" s="58"/>
      <c r="O900" s="58"/>
      <c r="P900" s="31"/>
      <c r="R900" s="6"/>
    </row>
    <row r="901" ht="14.25" customHeight="1">
      <c r="E901" s="31"/>
      <c r="F901" s="31"/>
      <c r="G901" s="58"/>
      <c r="H901" s="58"/>
      <c r="I901" s="58"/>
      <c r="J901" s="58"/>
      <c r="K901" s="58"/>
      <c r="L901" s="58"/>
      <c r="M901" s="58"/>
      <c r="N901" s="58"/>
      <c r="O901" s="58"/>
      <c r="P901" s="31"/>
      <c r="R901" s="6"/>
    </row>
    <row r="902" ht="14.25" customHeight="1">
      <c r="E902" s="31"/>
      <c r="F902" s="31"/>
      <c r="G902" s="58"/>
      <c r="H902" s="58"/>
      <c r="I902" s="58"/>
      <c r="J902" s="58"/>
      <c r="K902" s="58"/>
      <c r="L902" s="58"/>
      <c r="M902" s="58"/>
      <c r="N902" s="58"/>
      <c r="O902" s="58"/>
      <c r="P902" s="31"/>
      <c r="R902" s="6"/>
    </row>
    <row r="903" ht="14.25" customHeight="1">
      <c r="E903" s="31"/>
      <c r="F903" s="31"/>
      <c r="G903" s="58"/>
      <c r="H903" s="58"/>
      <c r="I903" s="58"/>
      <c r="J903" s="58"/>
      <c r="K903" s="58"/>
      <c r="L903" s="58"/>
      <c r="M903" s="58"/>
      <c r="N903" s="58"/>
      <c r="O903" s="58"/>
      <c r="P903" s="31"/>
      <c r="R903" s="6"/>
    </row>
    <row r="904" ht="14.25" customHeight="1">
      <c r="E904" s="31"/>
      <c r="F904" s="31"/>
      <c r="G904" s="58"/>
      <c r="H904" s="58"/>
      <c r="I904" s="58"/>
      <c r="J904" s="58"/>
      <c r="K904" s="58"/>
      <c r="L904" s="58"/>
      <c r="M904" s="58"/>
      <c r="N904" s="58"/>
      <c r="O904" s="58"/>
      <c r="P904" s="31"/>
      <c r="R904" s="6"/>
    </row>
    <row r="905" ht="14.25" customHeight="1">
      <c r="E905" s="31"/>
      <c r="F905" s="31"/>
      <c r="G905" s="58"/>
      <c r="H905" s="58"/>
      <c r="I905" s="58"/>
      <c r="J905" s="58"/>
      <c r="K905" s="58"/>
      <c r="L905" s="58"/>
      <c r="M905" s="58"/>
      <c r="N905" s="58"/>
      <c r="O905" s="58"/>
      <c r="P905" s="31"/>
      <c r="R905" s="6"/>
    </row>
    <row r="906" ht="14.25" customHeight="1">
      <c r="E906" s="31"/>
      <c r="F906" s="31"/>
      <c r="G906" s="58"/>
      <c r="H906" s="58"/>
      <c r="I906" s="58"/>
      <c r="J906" s="58"/>
      <c r="K906" s="58"/>
      <c r="L906" s="58"/>
      <c r="M906" s="58"/>
      <c r="N906" s="58"/>
      <c r="O906" s="58"/>
      <c r="P906" s="31"/>
      <c r="R906" s="6"/>
    </row>
    <row r="907" ht="14.25" customHeight="1">
      <c r="E907" s="31"/>
      <c r="F907" s="31"/>
      <c r="G907" s="58"/>
      <c r="H907" s="58"/>
      <c r="I907" s="58"/>
      <c r="J907" s="58"/>
      <c r="K907" s="58"/>
      <c r="L907" s="58"/>
      <c r="M907" s="58"/>
      <c r="N907" s="58"/>
      <c r="O907" s="58"/>
      <c r="P907" s="31"/>
      <c r="R907" s="6"/>
    </row>
    <row r="908" ht="14.25" customHeight="1">
      <c r="E908" s="31"/>
      <c r="F908" s="31"/>
      <c r="G908" s="58"/>
      <c r="H908" s="58"/>
      <c r="I908" s="58"/>
      <c r="J908" s="58"/>
      <c r="K908" s="58"/>
      <c r="L908" s="58"/>
      <c r="M908" s="58"/>
      <c r="N908" s="58"/>
      <c r="O908" s="58"/>
      <c r="P908" s="31"/>
      <c r="R908" s="6"/>
    </row>
    <row r="909" ht="14.25" customHeight="1">
      <c r="E909" s="31"/>
      <c r="F909" s="31"/>
      <c r="G909" s="58"/>
      <c r="H909" s="58"/>
      <c r="I909" s="58"/>
      <c r="J909" s="58"/>
      <c r="K909" s="58"/>
      <c r="L909" s="58"/>
      <c r="M909" s="58"/>
      <c r="N909" s="58"/>
      <c r="O909" s="58"/>
      <c r="P909" s="31"/>
      <c r="R909" s="6"/>
    </row>
    <row r="910" ht="14.25" customHeight="1">
      <c r="E910" s="31"/>
      <c r="F910" s="31"/>
      <c r="G910" s="58"/>
      <c r="H910" s="58"/>
      <c r="I910" s="58"/>
      <c r="J910" s="58"/>
      <c r="K910" s="58"/>
      <c r="L910" s="58"/>
      <c r="M910" s="58"/>
      <c r="N910" s="58"/>
      <c r="O910" s="58"/>
      <c r="P910" s="31"/>
      <c r="R910" s="6"/>
    </row>
    <row r="911" ht="14.25" customHeight="1">
      <c r="E911" s="31"/>
      <c r="F911" s="31"/>
      <c r="G911" s="58"/>
      <c r="H911" s="58"/>
      <c r="I911" s="58"/>
      <c r="J911" s="58"/>
      <c r="K911" s="58"/>
      <c r="L911" s="58"/>
      <c r="M911" s="58"/>
      <c r="N911" s="58"/>
      <c r="O911" s="58"/>
      <c r="P911" s="31"/>
      <c r="R911" s="6"/>
    </row>
    <row r="912" ht="14.25" customHeight="1">
      <c r="E912" s="31"/>
      <c r="F912" s="31"/>
      <c r="G912" s="58"/>
      <c r="H912" s="58"/>
      <c r="I912" s="58"/>
      <c r="J912" s="58"/>
      <c r="K912" s="58"/>
      <c r="L912" s="58"/>
      <c r="M912" s="58"/>
      <c r="N912" s="58"/>
      <c r="O912" s="58"/>
      <c r="P912" s="31"/>
      <c r="R912" s="6"/>
    </row>
    <row r="913" ht="14.25" customHeight="1">
      <c r="E913" s="31"/>
      <c r="F913" s="31"/>
      <c r="G913" s="58"/>
      <c r="H913" s="58"/>
      <c r="I913" s="58"/>
      <c r="J913" s="58"/>
      <c r="K913" s="58"/>
      <c r="L913" s="58"/>
      <c r="M913" s="58"/>
      <c r="N913" s="58"/>
      <c r="O913" s="58"/>
      <c r="P913" s="31"/>
      <c r="R913" s="6"/>
    </row>
    <row r="914" ht="14.25" customHeight="1">
      <c r="E914" s="31"/>
      <c r="F914" s="31"/>
      <c r="G914" s="58"/>
      <c r="H914" s="58"/>
      <c r="I914" s="58"/>
      <c r="J914" s="58"/>
      <c r="K914" s="58"/>
      <c r="L914" s="58"/>
      <c r="M914" s="58"/>
      <c r="N914" s="58"/>
      <c r="O914" s="58"/>
      <c r="P914" s="31"/>
      <c r="R914" s="6"/>
    </row>
    <row r="915" ht="14.25" customHeight="1">
      <c r="E915" s="31"/>
      <c r="F915" s="31"/>
      <c r="G915" s="58"/>
      <c r="H915" s="58"/>
      <c r="I915" s="58"/>
      <c r="J915" s="58"/>
      <c r="K915" s="58"/>
      <c r="L915" s="58"/>
      <c r="M915" s="58"/>
      <c r="N915" s="58"/>
      <c r="O915" s="58"/>
      <c r="P915" s="31"/>
      <c r="R915" s="6"/>
    </row>
    <row r="916" ht="14.25" customHeight="1">
      <c r="E916" s="31"/>
      <c r="F916" s="31"/>
      <c r="G916" s="58"/>
      <c r="H916" s="58"/>
      <c r="I916" s="58"/>
      <c r="J916" s="58"/>
      <c r="K916" s="58"/>
      <c r="L916" s="58"/>
      <c r="M916" s="58"/>
      <c r="N916" s="58"/>
      <c r="O916" s="58"/>
      <c r="P916" s="31"/>
      <c r="R916" s="6"/>
    </row>
    <row r="917" ht="14.25" customHeight="1">
      <c r="E917" s="31"/>
      <c r="F917" s="31"/>
      <c r="G917" s="58"/>
      <c r="H917" s="58"/>
      <c r="I917" s="58"/>
      <c r="J917" s="58"/>
      <c r="K917" s="58"/>
      <c r="L917" s="58"/>
      <c r="M917" s="58"/>
      <c r="N917" s="58"/>
      <c r="O917" s="58"/>
      <c r="P917" s="31"/>
      <c r="R917" s="6"/>
    </row>
    <row r="918" ht="14.25" customHeight="1">
      <c r="E918" s="31"/>
      <c r="F918" s="31"/>
      <c r="G918" s="58"/>
      <c r="H918" s="58"/>
      <c r="I918" s="58"/>
      <c r="J918" s="58"/>
      <c r="K918" s="58"/>
      <c r="L918" s="58"/>
      <c r="M918" s="58"/>
      <c r="N918" s="58"/>
      <c r="O918" s="58"/>
      <c r="P918" s="31"/>
      <c r="R918" s="6"/>
    </row>
    <row r="919" ht="14.25" customHeight="1">
      <c r="E919" s="31"/>
      <c r="F919" s="31"/>
      <c r="G919" s="58"/>
      <c r="H919" s="58"/>
      <c r="I919" s="58"/>
      <c r="J919" s="58"/>
      <c r="K919" s="58"/>
      <c r="L919" s="58"/>
      <c r="M919" s="58"/>
      <c r="N919" s="58"/>
      <c r="O919" s="58"/>
      <c r="P919" s="31"/>
      <c r="R919" s="6"/>
    </row>
    <row r="920" ht="14.25" customHeight="1">
      <c r="E920" s="31"/>
      <c r="F920" s="31"/>
      <c r="G920" s="58"/>
      <c r="H920" s="58"/>
      <c r="I920" s="58"/>
      <c r="J920" s="58"/>
      <c r="K920" s="58"/>
      <c r="L920" s="58"/>
      <c r="M920" s="58"/>
      <c r="N920" s="58"/>
      <c r="O920" s="58"/>
      <c r="P920" s="31"/>
      <c r="R920" s="6"/>
    </row>
    <row r="921" ht="14.25" customHeight="1">
      <c r="E921" s="31"/>
      <c r="F921" s="31"/>
      <c r="G921" s="58"/>
      <c r="H921" s="58"/>
      <c r="I921" s="58"/>
      <c r="J921" s="58"/>
      <c r="K921" s="58"/>
      <c r="L921" s="58"/>
      <c r="M921" s="58"/>
      <c r="N921" s="58"/>
      <c r="O921" s="58"/>
      <c r="P921" s="31"/>
      <c r="R921" s="6"/>
    </row>
    <row r="922" ht="14.25" customHeight="1">
      <c r="E922" s="31"/>
      <c r="F922" s="31"/>
      <c r="G922" s="58"/>
      <c r="H922" s="58"/>
      <c r="I922" s="58"/>
      <c r="J922" s="58"/>
      <c r="K922" s="58"/>
      <c r="L922" s="58"/>
      <c r="M922" s="58"/>
      <c r="N922" s="58"/>
      <c r="O922" s="58"/>
      <c r="P922" s="31"/>
      <c r="R922" s="6"/>
    </row>
    <row r="923" ht="14.25" customHeight="1">
      <c r="E923" s="31"/>
      <c r="F923" s="31"/>
      <c r="G923" s="58"/>
      <c r="H923" s="58"/>
      <c r="I923" s="58"/>
      <c r="J923" s="58"/>
      <c r="K923" s="58"/>
      <c r="L923" s="58"/>
      <c r="M923" s="58"/>
      <c r="N923" s="58"/>
      <c r="O923" s="58"/>
      <c r="P923" s="31"/>
      <c r="R923" s="6"/>
    </row>
    <row r="924" ht="14.25" customHeight="1">
      <c r="E924" s="31"/>
      <c r="F924" s="31"/>
      <c r="G924" s="58"/>
      <c r="H924" s="58"/>
      <c r="I924" s="58"/>
      <c r="J924" s="58"/>
      <c r="K924" s="58"/>
      <c r="L924" s="58"/>
      <c r="M924" s="58"/>
      <c r="N924" s="58"/>
      <c r="O924" s="58"/>
      <c r="P924" s="31"/>
      <c r="R924" s="6"/>
    </row>
    <row r="925" ht="14.25" customHeight="1">
      <c r="E925" s="31"/>
      <c r="F925" s="31"/>
      <c r="G925" s="58"/>
      <c r="H925" s="58"/>
      <c r="I925" s="58"/>
      <c r="J925" s="58"/>
      <c r="K925" s="58"/>
      <c r="L925" s="58"/>
      <c r="M925" s="58"/>
      <c r="N925" s="58"/>
      <c r="O925" s="58"/>
      <c r="P925" s="31"/>
      <c r="R925" s="6"/>
    </row>
    <row r="926" ht="14.25" customHeight="1">
      <c r="E926" s="31"/>
      <c r="F926" s="31"/>
      <c r="G926" s="58"/>
      <c r="H926" s="58"/>
      <c r="I926" s="58"/>
      <c r="J926" s="58"/>
      <c r="K926" s="58"/>
      <c r="L926" s="58"/>
      <c r="M926" s="58"/>
      <c r="N926" s="58"/>
      <c r="O926" s="58"/>
      <c r="P926" s="31"/>
      <c r="R926" s="6"/>
    </row>
    <row r="927" ht="14.25" customHeight="1">
      <c r="E927" s="31"/>
      <c r="F927" s="31"/>
      <c r="G927" s="58"/>
      <c r="H927" s="58"/>
      <c r="I927" s="58"/>
      <c r="J927" s="58"/>
      <c r="K927" s="58"/>
      <c r="L927" s="58"/>
      <c r="M927" s="58"/>
      <c r="N927" s="58"/>
      <c r="O927" s="58"/>
      <c r="P927" s="31"/>
      <c r="R927" s="6"/>
    </row>
    <row r="928" ht="14.25" customHeight="1">
      <c r="E928" s="31"/>
      <c r="F928" s="31"/>
      <c r="G928" s="58"/>
      <c r="H928" s="58"/>
      <c r="I928" s="58"/>
      <c r="J928" s="58"/>
      <c r="K928" s="58"/>
      <c r="L928" s="58"/>
      <c r="M928" s="58"/>
      <c r="N928" s="58"/>
      <c r="O928" s="58"/>
      <c r="P928" s="31"/>
      <c r="R928" s="6"/>
    </row>
    <row r="929" ht="14.25" customHeight="1">
      <c r="E929" s="31"/>
      <c r="F929" s="31"/>
      <c r="G929" s="58"/>
      <c r="H929" s="58"/>
      <c r="I929" s="58"/>
      <c r="J929" s="58"/>
      <c r="K929" s="58"/>
      <c r="L929" s="58"/>
      <c r="M929" s="58"/>
      <c r="N929" s="58"/>
      <c r="O929" s="58"/>
      <c r="P929" s="31"/>
      <c r="R929" s="6"/>
    </row>
    <row r="930" ht="14.25" customHeight="1">
      <c r="E930" s="31"/>
      <c r="F930" s="31"/>
      <c r="G930" s="58"/>
      <c r="H930" s="58"/>
      <c r="I930" s="58"/>
      <c r="J930" s="58"/>
      <c r="K930" s="58"/>
      <c r="L930" s="58"/>
      <c r="M930" s="58"/>
      <c r="N930" s="58"/>
      <c r="O930" s="58"/>
      <c r="P930" s="31"/>
      <c r="R930" s="6"/>
    </row>
    <row r="931" ht="14.25" customHeight="1">
      <c r="E931" s="31"/>
      <c r="F931" s="31"/>
      <c r="G931" s="58"/>
      <c r="H931" s="58"/>
      <c r="I931" s="58"/>
      <c r="J931" s="58"/>
      <c r="K931" s="58"/>
      <c r="L931" s="58"/>
      <c r="M931" s="58"/>
      <c r="N931" s="58"/>
      <c r="O931" s="58"/>
      <c r="P931" s="31"/>
      <c r="R931" s="6"/>
    </row>
    <row r="932" ht="14.25" customHeight="1">
      <c r="E932" s="31"/>
      <c r="F932" s="31"/>
      <c r="G932" s="58"/>
      <c r="H932" s="58"/>
      <c r="I932" s="58"/>
      <c r="J932" s="58"/>
      <c r="K932" s="58"/>
      <c r="L932" s="58"/>
      <c r="M932" s="58"/>
      <c r="N932" s="58"/>
      <c r="O932" s="58"/>
      <c r="P932" s="31"/>
      <c r="R932" s="6"/>
    </row>
    <row r="933" ht="14.25" customHeight="1">
      <c r="E933" s="31"/>
      <c r="F933" s="31"/>
      <c r="G933" s="58"/>
      <c r="H933" s="58"/>
      <c r="I933" s="58"/>
      <c r="J933" s="58"/>
      <c r="K933" s="58"/>
      <c r="L933" s="58"/>
      <c r="M933" s="58"/>
      <c r="N933" s="58"/>
      <c r="O933" s="58"/>
      <c r="P933" s="31"/>
      <c r="R933" s="6"/>
    </row>
    <row r="934" ht="14.25" customHeight="1">
      <c r="E934" s="31"/>
      <c r="F934" s="31"/>
      <c r="G934" s="58"/>
      <c r="H934" s="58"/>
      <c r="I934" s="58"/>
      <c r="J934" s="58"/>
      <c r="K934" s="58"/>
      <c r="L934" s="58"/>
      <c r="M934" s="58"/>
      <c r="N934" s="58"/>
      <c r="O934" s="58"/>
      <c r="P934" s="31"/>
      <c r="R934" s="6"/>
    </row>
    <row r="935" ht="14.25" customHeight="1">
      <c r="E935" s="31"/>
      <c r="F935" s="31"/>
      <c r="G935" s="58"/>
      <c r="H935" s="58"/>
      <c r="I935" s="58"/>
      <c r="J935" s="58"/>
      <c r="K935" s="58"/>
      <c r="L935" s="58"/>
      <c r="M935" s="58"/>
      <c r="N935" s="58"/>
      <c r="O935" s="58"/>
      <c r="P935" s="31"/>
      <c r="R935" s="6"/>
    </row>
    <row r="936" ht="14.25" customHeight="1">
      <c r="E936" s="31"/>
      <c r="F936" s="31"/>
      <c r="G936" s="58"/>
      <c r="H936" s="58"/>
      <c r="I936" s="58"/>
      <c r="J936" s="58"/>
      <c r="K936" s="58"/>
      <c r="L936" s="58"/>
      <c r="M936" s="58"/>
      <c r="N936" s="58"/>
      <c r="O936" s="58"/>
      <c r="P936" s="31"/>
      <c r="R936" s="6"/>
    </row>
    <row r="937" ht="14.25" customHeight="1">
      <c r="E937" s="31"/>
      <c r="F937" s="31"/>
      <c r="G937" s="58"/>
      <c r="H937" s="58"/>
      <c r="I937" s="58"/>
      <c r="J937" s="58"/>
      <c r="K937" s="58"/>
      <c r="L937" s="58"/>
      <c r="M937" s="58"/>
      <c r="N937" s="58"/>
      <c r="O937" s="58"/>
      <c r="P937" s="31"/>
      <c r="R937" s="6"/>
    </row>
    <row r="938" ht="14.25" customHeight="1">
      <c r="E938" s="31"/>
      <c r="F938" s="31"/>
      <c r="G938" s="58"/>
      <c r="H938" s="58"/>
      <c r="I938" s="58"/>
      <c r="J938" s="58"/>
      <c r="K938" s="58"/>
      <c r="L938" s="58"/>
      <c r="M938" s="58"/>
      <c r="N938" s="58"/>
      <c r="O938" s="58"/>
      <c r="P938" s="31"/>
      <c r="R938" s="6"/>
    </row>
    <row r="939" ht="14.25" customHeight="1">
      <c r="E939" s="31"/>
      <c r="F939" s="31"/>
      <c r="G939" s="58"/>
      <c r="H939" s="58"/>
      <c r="I939" s="58"/>
      <c r="J939" s="58"/>
      <c r="K939" s="58"/>
      <c r="L939" s="58"/>
      <c r="M939" s="58"/>
      <c r="N939" s="58"/>
      <c r="O939" s="58"/>
      <c r="P939" s="31"/>
      <c r="R939" s="6"/>
    </row>
    <row r="940" ht="14.25" customHeight="1">
      <c r="E940" s="31"/>
      <c r="F940" s="31"/>
      <c r="G940" s="58"/>
      <c r="H940" s="58"/>
      <c r="I940" s="58"/>
      <c r="J940" s="58"/>
      <c r="K940" s="58"/>
      <c r="L940" s="58"/>
      <c r="M940" s="58"/>
      <c r="N940" s="58"/>
      <c r="O940" s="58"/>
      <c r="P940" s="31"/>
      <c r="R940" s="6"/>
    </row>
    <row r="941" ht="14.25" customHeight="1">
      <c r="E941" s="31"/>
      <c r="F941" s="31"/>
      <c r="G941" s="58"/>
      <c r="H941" s="58"/>
      <c r="I941" s="58"/>
      <c r="J941" s="58"/>
      <c r="K941" s="58"/>
      <c r="L941" s="58"/>
      <c r="M941" s="58"/>
      <c r="N941" s="58"/>
      <c r="O941" s="58"/>
      <c r="P941" s="31"/>
      <c r="R941" s="6"/>
    </row>
    <row r="942" ht="14.25" customHeight="1">
      <c r="E942" s="31"/>
      <c r="F942" s="31"/>
      <c r="G942" s="58"/>
      <c r="H942" s="58"/>
      <c r="I942" s="58"/>
      <c r="J942" s="58"/>
      <c r="K942" s="58"/>
      <c r="L942" s="58"/>
      <c r="M942" s="58"/>
      <c r="N942" s="58"/>
      <c r="O942" s="58"/>
      <c r="P942" s="31"/>
      <c r="R942" s="6"/>
    </row>
    <row r="943" ht="14.25" customHeight="1">
      <c r="E943" s="31"/>
      <c r="F943" s="31"/>
      <c r="G943" s="58"/>
      <c r="H943" s="58"/>
      <c r="I943" s="58"/>
      <c r="J943" s="58"/>
      <c r="K943" s="58"/>
      <c r="L943" s="58"/>
      <c r="M943" s="58"/>
      <c r="N943" s="58"/>
      <c r="O943" s="58"/>
      <c r="P943" s="31"/>
      <c r="R943" s="6"/>
    </row>
    <row r="944" ht="14.25" customHeight="1">
      <c r="E944" s="31"/>
      <c r="F944" s="31"/>
      <c r="G944" s="58"/>
      <c r="H944" s="58"/>
      <c r="I944" s="58"/>
      <c r="J944" s="58"/>
      <c r="K944" s="58"/>
      <c r="L944" s="58"/>
      <c r="M944" s="58"/>
      <c r="N944" s="58"/>
      <c r="O944" s="58"/>
      <c r="P944" s="31"/>
      <c r="R944" s="6"/>
    </row>
    <row r="945" ht="14.25" customHeight="1">
      <c r="E945" s="31"/>
      <c r="F945" s="31"/>
      <c r="G945" s="58"/>
      <c r="H945" s="58"/>
      <c r="I945" s="58"/>
      <c r="J945" s="58"/>
      <c r="K945" s="58"/>
      <c r="L945" s="58"/>
      <c r="M945" s="58"/>
      <c r="N945" s="58"/>
      <c r="O945" s="58"/>
      <c r="P945" s="31"/>
      <c r="R945" s="6"/>
    </row>
    <row r="946" ht="14.25" customHeight="1">
      <c r="E946" s="31"/>
      <c r="F946" s="31"/>
      <c r="G946" s="58"/>
      <c r="H946" s="58"/>
      <c r="I946" s="58"/>
      <c r="J946" s="58"/>
      <c r="K946" s="58"/>
      <c r="L946" s="58"/>
      <c r="M946" s="58"/>
      <c r="N946" s="58"/>
      <c r="O946" s="58"/>
      <c r="P946" s="31"/>
      <c r="R946" s="6"/>
    </row>
    <row r="947" ht="14.25" customHeight="1">
      <c r="E947" s="31"/>
      <c r="F947" s="31"/>
      <c r="G947" s="58"/>
      <c r="H947" s="58"/>
      <c r="I947" s="58"/>
      <c r="J947" s="58"/>
      <c r="K947" s="58"/>
      <c r="L947" s="58"/>
      <c r="M947" s="58"/>
      <c r="N947" s="58"/>
      <c r="O947" s="58"/>
      <c r="P947" s="31"/>
      <c r="R947" s="6"/>
    </row>
    <row r="948" ht="14.25" customHeight="1">
      <c r="E948" s="31"/>
      <c r="F948" s="31"/>
      <c r="G948" s="58"/>
      <c r="H948" s="58"/>
      <c r="I948" s="58"/>
      <c r="J948" s="58"/>
      <c r="K948" s="58"/>
      <c r="L948" s="58"/>
      <c r="M948" s="58"/>
      <c r="N948" s="58"/>
      <c r="O948" s="58"/>
      <c r="P948" s="31"/>
      <c r="R948" s="6"/>
    </row>
    <row r="949" ht="14.25" customHeight="1">
      <c r="E949" s="31"/>
      <c r="F949" s="31"/>
      <c r="G949" s="58"/>
      <c r="H949" s="58"/>
      <c r="I949" s="58"/>
      <c r="J949" s="58"/>
      <c r="K949" s="58"/>
      <c r="L949" s="58"/>
      <c r="M949" s="58"/>
      <c r="N949" s="58"/>
      <c r="O949" s="58"/>
      <c r="P949" s="31"/>
      <c r="R949" s="6"/>
    </row>
    <row r="950" ht="14.25" customHeight="1">
      <c r="E950" s="31"/>
      <c r="F950" s="31"/>
      <c r="G950" s="58"/>
      <c r="H950" s="58"/>
      <c r="I950" s="58"/>
      <c r="J950" s="58"/>
      <c r="K950" s="58"/>
      <c r="L950" s="58"/>
      <c r="M950" s="58"/>
      <c r="N950" s="58"/>
      <c r="O950" s="58"/>
      <c r="P950" s="31"/>
      <c r="R950" s="6"/>
    </row>
    <row r="951" ht="14.25" customHeight="1">
      <c r="E951" s="31"/>
      <c r="F951" s="31"/>
      <c r="G951" s="58"/>
      <c r="H951" s="58"/>
      <c r="I951" s="58"/>
      <c r="J951" s="58"/>
      <c r="K951" s="58"/>
      <c r="L951" s="58"/>
      <c r="M951" s="58"/>
      <c r="N951" s="58"/>
      <c r="O951" s="58"/>
      <c r="P951" s="31"/>
      <c r="R951" s="6"/>
    </row>
    <row r="952" ht="14.25" customHeight="1">
      <c r="E952" s="31"/>
      <c r="F952" s="31"/>
      <c r="G952" s="58"/>
      <c r="H952" s="58"/>
      <c r="I952" s="58"/>
      <c r="J952" s="58"/>
      <c r="K952" s="58"/>
      <c r="L952" s="58"/>
      <c r="M952" s="58"/>
      <c r="N952" s="58"/>
      <c r="O952" s="58"/>
      <c r="P952" s="31"/>
      <c r="R952" s="6"/>
    </row>
    <row r="953" ht="14.25" customHeight="1">
      <c r="E953" s="31"/>
      <c r="F953" s="31"/>
      <c r="G953" s="58"/>
      <c r="H953" s="58"/>
      <c r="I953" s="58"/>
      <c r="J953" s="58"/>
      <c r="K953" s="58"/>
      <c r="L953" s="58"/>
      <c r="M953" s="58"/>
      <c r="N953" s="58"/>
      <c r="O953" s="58"/>
      <c r="P953" s="31"/>
      <c r="R953" s="6"/>
    </row>
    <row r="954" ht="14.25" customHeight="1">
      <c r="E954" s="31"/>
      <c r="F954" s="31"/>
      <c r="G954" s="58"/>
      <c r="H954" s="58"/>
      <c r="I954" s="58"/>
      <c r="J954" s="58"/>
      <c r="K954" s="58"/>
      <c r="L954" s="58"/>
      <c r="M954" s="58"/>
      <c r="N954" s="58"/>
      <c r="O954" s="58"/>
      <c r="P954" s="31"/>
      <c r="R954" s="6"/>
    </row>
    <row r="955" ht="14.25" customHeight="1">
      <c r="E955" s="31"/>
      <c r="F955" s="31"/>
      <c r="G955" s="58"/>
      <c r="H955" s="58"/>
      <c r="I955" s="58"/>
      <c r="J955" s="58"/>
      <c r="K955" s="58"/>
      <c r="L955" s="58"/>
      <c r="M955" s="58"/>
      <c r="N955" s="58"/>
      <c r="O955" s="58"/>
      <c r="P955" s="31"/>
      <c r="R955" s="6"/>
    </row>
    <row r="956" ht="14.25" customHeight="1">
      <c r="E956" s="31"/>
      <c r="F956" s="31"/>
      <c r="G956" s="58"/>
      <c r="H956" s="58"/>
      <c r="I956" s="58"/>
      <c r="J956" s="58"/>
      <c r="K956" s="58"/>
      <c r="L956" s="58"/>
      <c r="M956" s="58"/>
      <c r="N956" s="58"/>
      <c r="O956" s="58"/>
      <c r="P956" s="31"/>
      <c r="R956" s="6"/>
    </row>
    <row r="957" ht="14.25" customHeight="1">
      <c r="E957" s="31"/>
      <c r="F957" s="31"/>
      <c r="G957" s="58"/>
      <c r="H957" s="58"/>
      <c r="I957" s="58"/>
      <c r="J957" s="58"/>
      <c r="K957" s="58"/>
      <c r="L957" s="58"/>
      <c r="M957" s="58"/>
      <c r="N957" s="58"/>
      <c r="O957" s="58"/>
      <c r="P957" s="31"/>
      <c r="R957" s="6"/>
    </row>
    <row r="958" ht="14.25" customHeight="1">
      <c r="E958" s="31"/>
      <c r="F958" s="31"/>
      <c r="G958" s="58"/>
      <c r="H958" s="58"/>
      <c r="I958" s="58"/>
      <c r="J958" s="58"/>
      <c r="K958" s="58"/>
      <c r="L958" s="58"/>
      <c r="M958" s="58"/>
      <c r="N958" s="58"/>
      <c r="O958" s="58"/>
      <c r="P958" s="31"/>
      <c r="R958" s="6"/>
    </row>
    <row r="959" ht="14.25" customHeight="1">
      <c r="E959" s="31"/>
      <c r="F959" s="31"/>
      <c r="G959" s="58"/>
      <c r="H959" s="58"/>
      <c r="I959" s="58"/>
      <c r="J959" s="58"/>
      <c r="K959" s="58"/>
      <c r="L959" s="58"/>
      <c r="M959" s="58"/>
      <c r="N959" s="58"/>
      <c r="O959" s="58"/>
      <c r="P959" s="31"/>
      <c r="R959" s="6"/>
    </row>
    <row r="960" ht="14.25" customHeight="1">
      <c r="E960" s="31"/>
      <c r="F960" s="31"/>
      <c r="G960" s="58"/>
      <c r="H960" s="58"/>
      <c r="I960" s="58"/>
      <c r="J960" s="58"/>
      <c r="K960" s="58"/>
      <c r="L960" s="58"/>
      <c r="M960" s="58"/>
      <c r="N960" s="58"/>
      <c r="O960" s="58"/>
      <c r="P960" s="31"/>
      <c r="R960" s="6"/>
    </row>
    <row r="961" ht="14.25" customHeight="1">
      <c r="E961" s="31"/>
      <c r="F961" s="31"/>
      <c r="G961" s="58"/>
      <c r="H961" s="58"/>
      <c r="I961" s="58"/>
      <c r="J961" s="58"/>
      <c r="K961" s="58"/>
      <c r="L961" s="58"/>
      <c r="M961" s="58"/>
      <c r="N961" s="58"/>
      <c r="O961" s="58"/>
      <c r="P961" s="31"/>
      <c r="R961" s="6"/>
    </row>
    <row r="962" ht="14.25" customHeight="1">
      <c r="E962" s="31"/>
      <c r="F962" s="31"/>
      <c r="G962" s="58"/>
      <c r="H962" s="58"/>
      <c r="I962" s="58"/>
      <c r="J962" s="58"/>
      <c r="K962" s="58"/>
      <c r="L962" s="58"/>
      <c r="M962" s="58"/>
      <c r="N962" s="58"/>
      <c r="O962" s="58"/>
      <c r="P962" s="31"/>
      <c r="R962" s="6"/>
    </row>
    <row r="963" ht="14.25" customHeight="1">
      <c r="E963" s="31"/>
      <c r="F963" s="31"/>
      <c r="G963" s="58"/>
      <c r="H963" s="58"/>
      <c r="I963" s="58"/>
      <c r="J963" s="58"/>
      <c r="K963" s="58"/>
      <c r="L963" s="58"/>
      <c r="M963" s="58"/>
      <c r="N963" s="58"/>
      <c r="O963" s="58"/>
      <c r="P963" s="31"/>
      <c r="R963" s="6"/>
    </row>
    <row r="964" ht="14.25" customHeight="1">
      <c r="E964" s="31"/>
      <c r="F964" s="31"/>
      <c r="G964" s="58"/>
      <c r="H964" s="58"/>
      <c r="I964" s="58"/>
      <c r="J964" s="58"/>
      <c r="K964" s="58"/>
      <c r="L964" s="58"/>
      <c r="M964" s="58"/>
      <c r="N964" s="58"/>
      <c r="O964" s="58"/>
      <c r="P964" s="31"/>
      <c r="R964" s="6"/>
    </row>
    <row r="965" ht="14.25" customHeight="1">
      <c r="E965" s="31"/>
      <c r="F965" s="31"/>
      <c r="G965" s="58"/>
      <c r="H965" s="58"/>
      <c r="I965" s="58"/>
      <c r="J965" s="58"/>
      <c r="K965" s="58"/>
      <c r="L965" s="58"/>
      <c r="M965" s="58"/>
      <c r="N965" s="58"/>
      <c r="O965" s="58"/>
      <c r="P965" s="31"/>
      <c r="R965" s="6"/>
    </row>
    <row r="966" ht="14.25" customHeight="1">
      <c r="E966" s="31"/>
      <c r="F966" s="31"/>
      <c r="G966" s="58"/>
      <c r="H966" s="58"/>
      <c r="I966" s="58"/>
      <c r="J966" s="58"/>
      <c r="K966" s="58"/>
      <c r="L966" s="58"/>
      <c r="M966" s="58"/>
      <c r="N966" s="58"/>
      <c r="O966" s="58"/>
      <c r="P966" s="31"/>
      <c r="R966" s="6"/>
    </row>
    <row r="967" ht="14.25" customHeight="1">
      <c r="E967" s="31"/>
      <c r="F967" s="31"/>
      <c r="G967" s="58"/>
      <c r="H967" s="58"/>
      <c r="I967" s="58"/>
      <c r="J967" s="58"/>
      <c r="K967" s="58"/>
      <c r="L967" s="58"/>
      <c r="M967" s="58"/>
      <c r="N967" s="58"/>
      <c r="O967" s="58"/>
      <c r="P967" s="31"/>
      <c r="R967" s="6"/>
    </row>
    <row r="968" ht="14.25" customHeight="1">
      <c r="E968" s="31"/>
      <c r="F968" s="31"/>
      <c r="G968" s="58"/>
      <c r="H968" s="58"/>
      <c r="I968" s="58"/>
      <c r="J968" s="58"/>
      <c r="K968" s="58"/>
      <c r="L968" s="58"/>
      <c r="M968" s="58"/>
      <c r="N968" s="58"/>
      <c r="O968" s="58"/>
      <c r="P968" s="31"/>
      <c r="R968" s="6"/>
    </row>
    <row r="969" ht="14.25" customHeight="1">
      <c r="E969" s="31"/>
      <c r="F969" s="31"/>
      <c r="G969" s="58"/>
      <c r="H969" s="58"/>
      <c r="I969" s="58"/>
      <c r="J969" s="58"/>
      <c r="K969" s="58"/>
      <c r="L969" s="58"/>
      <c r="M969" s="58"/>
      <c r="N969" s="58"/>
      <c r="O969" s="58"/>
      <c r="P969" s="31"/>
      <c r="R969" s="6"/>
    </row>
    <row r="970" ht="14.25" customHeight="1">
      <c r="E970" s="31"/>
      <c r="F970" s="31"/>
      <c r="G970" s="58"/>
      <c r="H970" s="58"/>
      <c r="I970" s="58"/>
      <c r="J970" s="58"/>
      <c r="K970" s="58"/>
      <c r="L970" s="58"/>
      <c r="M970" s="58"/>
      <c r="N970" s="58"/>
      <c r="O970" s="58"/>
      <c r="P970" s="31"/>
      <c r="R970" s="6"/>
    </row>
    <row r="971" ht="14.25" customHeight="1">
      <c r="E971" s="31"/>
      <c r="F971" s="31"/>
      <c r="G971" s="58"/>
      <c r="H971" s="58"/>
      <c r="I971" s="58"/>
      <c r="J971" s="58"/>
      <c r="K971" s="58"/>
      <c r="L971" s="58"/>
      <c r="M971" s="58"/>
      <c r="N971" s="58"/>
      <c r="O971" s="58"/>
      <c r="P971" s="31"/>
      <c r="R971" s="6"/>
    </row>
    <row r="972" ht="14.25" customHeight="1">
      <c r="E972" s="31"/>
      <c r="F972" s="31"/>
      <c r="G972" s="58"/>
      <c r="H972" s="58"/>
      <c r="I972" s="58"/>
      <c r="J972" s="58"/>
      <c r="K972" s="58"/>
      <c r="L972" s="58"/>
      <c r="M972" s="58"/>
      <c r="N972" s="58"/>
      <c r="O972" s="58"/>
      <c r="P972" s="31"/>
      <c r="R972" s="6"/>
    </row>
    <row r="973" ht="14.25" customHeight="1">
      <c r="E973" s="31"/>
      <c r="F973" s="31"/>
      <c r="G973" s="58"/>
      <c r="H973" s="58"/>
      <c r="I973" s="58"/>
      <c r="J973" s="58"/>
      <c r="K973" s="58"/>
      <c r="L973" s="58"/>
      <c r="M973" s="58"/>
      <c r="N973" s="58"/>
      <c r="O973" s="58"/>
      <c r="P973" s="31"/>
      <c r="R973" s="6"/>
    </row>
    <row r="974" ht="14.25" customHeight="1">
      <c r="E974" s="31"/>
      <c r="F974" s="31"/>
      <c r="G974" s="58"/>
      <c r="H974" s="58"/>
      <c r="I974" s="58"/>
      <c r="J974" s="58"/>
      <c r="K974" s="58"/>
      <c r="L974" s="58"/>
      <c r="M974" s="58"/>
      <c r="N974" s="58"/>
      <c r="O974" s="58"/>
      <c r="P974" s="31"/>
      <c r="R974" s="6"/>
    </row>
    <row r="975" ht="14.25" customHeight="1">
      <c r="E975" s="31"/>
      <c r="F975" s="31"/>
      <c r="G975" s="58"/>
      <c r="H975" s="58"/>
      <c r="I975" s="58"/>
      <c r="J975" s="58"/>
      <c r="K975" s="58"/>
      <c r="L975" s="58"/>
      <c r="M975" s="58"/>
      <c r="N975" s="58"/>
      <c r="O975" s="58"/>
      <c r="P975" s="31"/>
      <c r="R975" s="6"/>
    </row>
    <row r="976" ht="14.25" customHeight="1">
      <c r="E976" s="31"/>
      <c r="F976" s="31"/>
      <c r="G976" s="58"/>
      <c r="H976" s="58"/>
      <c r="I976" s="58"/>
      <c r="J976" s="58"/>
      <c r="K976" s="58"/>
      <c r="L976" s="58"/>
      <c r="M976" s="58"/>
      <c r="N976" s="58"/>
      <c r="O976" s="58"/>
      <c r="P976" s="31"/>
      <c r="R976" s="6"/>
    </row>
    <row r="977" ht="14.25" customHeight="1">
      <c r="E977" s="31"/>
      <c r="F977" s="31"/>
      <c r="G977" s="58"/>
      <c r="H977" s="58"/>
      <c r="I977" s="58"/>
      <c r="J977" s="58"/>
      <c r="K977" s="58"/>
      <c r="L977" s="58"/>
      <c r="M977" s="58"/>
      <c r="N977" s="58"/>
      <c r="O977" s="58"/>
      <c r="P977" s="31"/>
      <c r="R977" s="6"/>
    </row>
    <row r="978" ht="14.25" customHeight="1">
      <c r="E978" s="31"/>
      <c r="F978" s="31"/>
      <c r="G978" s="58"/>
      <c r="H978" s="58"/>
      <c r="I978" s="58"/>
      <c r="J978" s="58"/>
      <c r="K978" s="58"/>
      <c r="L978" s="58"/>
      <c r="M978" s="58"/>
      <c r="N978" s="58"/>
      <c r="O978" s="58"/>
      <c r="P978" s="31"/>
      <c r="R978" s="6"/>
    </row>
    <row r="979" ht="14.25" customHeight="1">
      <c r="E979" s="31"/>
      <c r="F979" s="31"/>
      <c r="G979" s="58"/>
      <c r="H979" s="58"/>
      <c r="I979" s="58"/>
      <c r="J979" s="58"/>
      <c r="K979" s="58"/>
      <c r="L979" s="58"/>
      <c r="M979" s="58"/>
      <c r="N979" s="58"/>
      <c r="O979" s="58"/>
      <c r="P979" s="31"/>
      <c r="R979" s="6"/>
    </row>
    <row r="980" ht="14.25" customHeight="1">
      <c r="E980" s="31"/>
      <c r="F980" s="31"/>
      <c r="G980" s="58"/>
      <c r="H980" s="58"/>
      <c r="I980" s="58"/>
      <c r="J980" s="58"/>
      <c r="K980" s="58"/>
      <c r="L980" s="58"/>
      <c r="M980" s="58"/>
      <c r="N980" s="58"/>
      <c r="O980" s="58"/>
      <c r="P980" s="31"/>
      <c r="R980" s="6"/>
    </row>
    <row r="981" ht="14.25" customHeight="1">
      <c r="E981" s="31"/>
      <c r="F981" s="31"/>
      <c r="G981" s="58"/>
      <c r="H981" s="58"/>
      <c r="I981" s="58"/>
      <c r="J981" s="58"/>
      <c r="K981" s="58"/>
      <c r="L981" s="58"/>
      <c r="M981" s="58"/>
      <c r="N981" s="58"/>
      <c r="O981" s="58"/>
      <c r="P981" s="31"/>
      <c r="R981" s="6"/>
    </row>
    <row r="982" ht="14.25" customHeight="1">
      <c r="E982" s="31"/>
      <c r="F982" s="31"/>
      <c r="G982" s="58"/>
      <c r="H982" s="58"/>
      <c r="I982" s="58"/>
      <c r="J982" s="58"/>
      <c r="K982" s="58"/>
      <c r="L982" s="58"/>
      <c r="M982" s="58"/>
      <c r="N982" s="58"/>
      <c r="O982" s="58"/>
      <c r="P982" s="31"/>
      <c r="R982" s="6"/>
    </row>
    <row r="983" ht="14.25" customHeight="1">
      <c r="E983" s="31"/>
      <c r="F983" s="31"/>
      <c r="G983" s="58"/>
      <c r="H983" s="58"/>
      <c r="I983" s="58"/>
      <c r="J983" s="58"/>
      <c r="K983" s="58"/>
      <c r="L983" s="58"/>
      <c r="M983" s="58"/>
      <c r="N983" s="58"/>
      <c r="O983" s="58"/>
      <c r="P983" s="31"/>
      <c r="R983" s="6"/>
    </row>
    <row r="984" ht="14.25" customHeight="1">
      <c r="E984" s="31"/>
      <c r="F984" s="31"/>
      <c r="G984" s="58"/>
      <c r="H984" s="58"/>
      <c r="I984" s="58"/>
      <c r="J984" s="58"/>
      <c r="K984" s="58"/>
      <c r="L984" s="58"/>
      <c r="M984" s="58"/>
      <c r="N984" s="58"/>
      <c r="O984" s="58"/>
      <c r="P984" s="31"/>
      <c r="R984" s="6"/>
    </row>
    <row r="985" ht="14.25" customHeight="1">
      <c r="E985" s="31"/>
      <c r="F985" s="31"/>
      <c r="G985" s="58"/>
      <c r="H985" s="58"/>
      <c r="I985" s="58"/>
      <c r="J985" s="58"/>
      <c r="K985" s="58"/>
      <c r="L985" s="58"/>
      <c r="M985" s="58"/>
      <c r="N985" s="58"/>
      <c r="O985" s="58"/>
      <c r="P985" s="31"/>
      <c r="R985" s="6"/>
    </row>
    <row r="986" ht="14.25" customHeight="1">
      <c r="E986" s="31"/>
      <c r="F986" s="31"/>
      <c r="G986" s="58"/>
      <c r="H986" s="58"/>
      <c r="I986" s="58"/>
      <c r="J986" s="58"/>
      <c r="K986" s="58"/>
      <c r="L986" s="58"/>
      <c r="M986" s="58"/>
      <c r="N986" s="58"/>
      <c r="O986" s="58"/>
      <c r="P986" s="31"/>
      <c r="R986" s="6"/>
    </row>
    <row r="987" ht="14.25" customHeight="1">
      <c r="E987" s="31"/>
      <c r="F987" s="31"/>
      <c r="G987" s="58"/>
      <c r="H987" s="58"/>
      <c r="I987" s="58"/>
      <c r="J987" s="58"/>
      <c r="K987" s="58"/>
      <c r="L987" s="58"/>
      <c r="M987" s="58"/>
      <c r="N987" s="58"/>
      <c r="O987" s="58"/>
      <c r="P987" s="31"/>
      <c r="R987" s="6"/>
    </row>
    <row r="988" ht="14.25" customHeight="1">
      <c r="E988" s="31"/>
      <c r="F988" s="31"/>
      <c r="G988" s="58"/>
      <c r="H988" s="58"/>
      <c r="I988" s="58"/>
      <c r="J988" s="58"/>
      <c r="K988" s="58"/>
      <c r="L988" s="58"/>
      <c r="M988" s="58"/>
      <c r="N988" s="58"/>
      <c r="O988" s="58"/>
      <c r="P988" s="31"/>
      <c r="R988" s="6"/>
    </row>
    <row r="989" ht="14.25" customHeight="1">
      <c r="E989" s="31"/>
      <c r="F989" s="31"/>
      <c r="G989" s="58"/>
      <c r="H989" s="58"/>
      <c r="I989" s="58"/>
      <c r="J989" s="58"/>
      <c r="K989" s="58"/>
      <c r="L989" s="58"/>
      <c r="M989" s="58"/>
      <c r="N989" s="58"/>
      <c r="O989" s="58"/>
      <c r="P989" s="31"/>
      <c r="R989" s="6"/>
    </row>
    <row r="990" ht="14.25" customHeight="1">
      <c r="E990" s="31"/>
      <c r="F990" s="31"/>
      <c r="G990" s="58"/>
      <c r="H990" s="58"/>
      <c r="I990" s="58"/>
      <c r="J990" s="58"/>
      <c r="K990" s="58"/>
      <c r="L990" s="58"/>
      <c r="M990" s="58"/>
      <c r="N990" s="58"/>
      <c r="O990" s="58"/>
      <c r="P990" s="31"/>
      <c r="R990" s="6"/>
    </row>
    <row r="991" ht="14.25" customHeight="1">
      <c r="E991" s="31"/>
      <c r="F991" s="31"/>
      <c r="G991" s="58"/>
      <c r="H991" s="58"/>
      <c r="I991" s="58"/>
      <c r="J991" s="58"/>
      <c r="K991" s="58"/>
      <c r="L991" s="58"/>
      <c r="M991" s="58"/>
      <c r="N991" s="58"/>
      <c r="O991" s="58"/>
      <c r="P991" s="31"/>
      <c r="R991" s="6"/>
    </row>
    <row r="992" ht="14.25" customHeight="1">
      <c r="E992" s="31"/>
      <c r="F992" s="31"/>
      <c r="G992" s="58"/>
      <c r="H992" s="58"/>
      <c r="I992" s="58"/>
      <c r="J992" s="58"/>
      <c r="K992" s="58"/>
      <c r="L992" s="58"/>
      <c r="M992" s="58"/>
      <c r="N992" s="58"/>
      <c r="O992" s="58"/>
      <c r="P992" s="31"/>
      <c r="R992" s="6"/>
    </row>
    <row r="993" ht="14.25" customHeight="1">
      <c r="E993" s="31"/>
      <c r="F993" s="31"/>
      <c r="G993" s="58"/>
      <c r="H993" s="58"/>
      <c r="I993" s="58"/>
      <c r="J993" s="58"/>
      <c r="K993" s="58"/>
      <c r="L993" s="58"/>
      <c r="M993" s="58"/>
      <c r="N993" s="58"/>
      <c r="O993" s="58"/>
      <c r="P993" s="31"/>
      <c r="R993" s="6"/>
    </row>
    <row r="994" ht="14.25" customHeight="1">
      <c r="E994" s="31"/>
      <c r="F994" s="31"/>
      <c r="G994" s="58"/>
      <c r="H994" s="58"/>
      <c r="I994" s="58"/>
      <c r="J994" s="58"/>
      <c r="K994" s="58"/>
      <c r="L994" s="58"/>
      <c r="M994" s="58"/>
      <c r="N994" s="58"/>
      <c r="O994" s="58"/>
      <c r="P994" s="31"/>
      <c r="R994" s="6"/>
    </row>
    <row r="995" ht="14.25" customHeight="1">
      <c r="E995" s="31"/>
      <c r="F995" s="31"/>
      <c r="G995" s="58"/>
      <c r="H995" s="58"/>
      <c r="I995" s="58"/>
      <c r="J995" s="58"/>
      <c r="K995" s="58"/>
      <c r="L995" s="58"/>
      <c r="M995" s="58"/>
      <c r="N995" s="58"/>
      <c r="O995" s="58"/>
      <c r="P995" s="31"/>
      <c r="R995" s="6"/>
    </row>
    <row r="996" ht="14.25" customHeight="1">
      <c r="E996" s="31"/>
      <c r="F996" s="31"/>
      <c r="G996" s="58"/>
      <c r="H996" s="58"/>
      <c r="I996" s="58"/>
      <c r="J996" s="58"/>
      <c r="K996" s="58"/>
      <c r="L996" s="58"/>
      <c r="M996" s="58"/>
      <c r="N996" s="58"/>
      <c r="O996" s="58"/>
      <c r="P996" s="31"/>
      <c r="R996" s="6"/>
    </row>
    <row r="997" ht="14.25" customHeight="1">
      <c r="E997" s="31"/>
      <c r="F997" s="31"/>
      <c r="G997" s="58"/>
      <c r="H997" s="58"/>
      <c r="I997" s="58"/>
      <c r="J997" s="58"/>
      <c r="K997" s="58"/>
      <c r="L997" s="58"/>
      <c r="M997" s="58"/>
      <c r="N997" s="58"/>
      <c r="O997" s="58"/>
      <c r="P997" s="31"/>
      <c r="R997" s="6"/>
    </row>
    <row r="998" ht="14.25" customHeight="1">
      <c r="E998" s="31"/>
      <c r="F998" s="31"/>
      <c r="G998" s="58"/>
      <c r="H998" s="58"/>
      <c r="I998" s="58"/>
      <c r="J998" s="58"/>
      <c r="K998" s="58"/>
      <c r="L998" s="58"/>
      <c r="M998" s="58"/>
      <c r="N998" s="58"/>
      <c r="O998" s="58"/>
      <c r="P998" s="31"/>
      <c r="R998" s="6"/>
    </row>
    <row r="999" ht="14.25" customHeight="1">
      <c r="E999" s="31"/>
      <c r="F999" s="31"/>
      <c r="G999" s="58"/>
      <c r="H999" s="58"/>
      <c r="I999" s="58"/>
      <c r="J999" s="58"/>
      <c r="K999" s="58"/>
      <c r="L999" s="58"/>
      <c r="M999" s="58"/>
      <c r="N999" s="58"/>
      <c r="O999" s="58"/>
      <c r="P999" s="31"/>
      <c r="R999" s="6"/>
    </row>
    <row r="1000" ht="14.25" customHeight="1">
      <c r="E1000" s="31"/>
      <c r="F1000" s="31"/>
      <c r="G1000" s="58"/>
      <c r="H1000" s="58"/>
      <c r="I1000" s="58"/>
      <c r="J1000" s="58"/>
      <c r="K1000" s="58"/>
      <c r="L1000" s="58"/>
      <c r="M1000" s="58"/>
      <c r="N1000" s="58"/>
      <c r="O1000" s="58"/>
      <c r="P1000" s="31"/>
      <c r="R1000" s="6"/>
    </row>
    <row r="1001" ht="14.25" customHeight="1">
      <c r="E1001" s="31"/>
      <c r="F1001" s="31"/>
      <c r="G1001" s="67"/>
      <c r="H1001" s="67"/>
      <c r="I1001" s="67"/>
      <c r="J1001" s="67"/>
      <c r="K1001" s="67"/>
      <c r="L1001" s="67"/>
      <c r="M1001" s="67"/>
      <c r="N1001" s="67"/>
      <c r="O1001" s="67"/>
      <c r="P1001" s="31"/>
      <c r="R1001" s="6"/>
    </row>
  </sheetData>
  <mergeCells count="7">
    <mergeCell ref="E1:E2"/>
    <mergeCell ref="F1:K1"/>
    <mergeCell ref="R2:S2"/>
    <mergeCell ref="S26:W26"/>
    <mergeCell ref="Q30:R30"/>
    <mergeCell ref="S34:W34"/>
    <mergeCell ref="L142:P14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9.43"/>
    <col customWidth="1" min="3" max="3" width="8.71"/>
    <col customWidth="1" hidden="1" min="4" max="10" width="8.71"/>
    <col customWidth="1" min="11" max="11" width="10.14"/>
    <col customWidth="1" min="12" max="21" width="12.14"/>
    <col customWidth="1" min="22" max="22" width="11.86"/>
    <col customWidth="1" min="23" max="23" width="18.57"/>
    <col customWidth="1" min="24" max="24" width="15.57"/>
    <col customWidth="1" min="25" max="25" width="12.14"/>
    <col customWidth="1" min="26" max="26" width="12.57"/>
    <col customWidth="1" min="27" max="28" width="12.14"/>
    <col customWidth="1" min="29" max="29" width="12.86"/>
    <col customWidth="1" min="30" max="30" width="10.14"/>
  </cols>
  <sheetData>
    <row r="1" ht="45.75" customHeight="1">
      <c r="A1" s="1"/>
      <c r="B1" s="1"/>
      <c r="C1" s="1"/>
      <c r="D1" s="1"/>
      <c r="E1" s="68"/>
      <c r="F1" s="1"/>
      <c r="G1" s="1"/>
      <c r="H1" s="1"/>
      <c r="I1" s="1"/>
      <c r="J1" s="1"/>
      <c r="K1" s="3" t="s">
        <v>0</v>
      </c>
      <c r="L1" s="4" t="s">
        <v>53</v>
      </c>
      <c r="R1" s="5"/>
      <c r="S1" s="5"/>
      <c r="T1" s="5"/>
      <c r="U1" s="5"/>
      <c r="V1" s="3"/>
      <c r="X1" s="6"/>
      <c r="Y1" s="7"/>
    </row>
    <row r="2" ht="14.25" customHeight="1">
      <c r="A2" s="55" t="s">
        <v>54</v>
      </c>
      <c r="B2" s="8" t="s">
        <v>2</v>
      </c>
      <c r="C2" s="8" t="s">
        <v>3</v>
      </c>
      <c r="D2" s="8" t="s">
        <v>4</v>
      </c>
      <c r="E2" s="69" t="s">
        <v>5</v>
      </c>
      <c r="F2" s="8" t="s">
        <v>55</v>
      </c>
      <c r="G2" s="8" t="s">
        <v>56</v>
      </c>
      <c r="H2" s="8" t="s">
        <v>57</v>
      </c>
      <c r="I2" s="8" t="s">
        <v>58</v>
      </c>
      <c r="J2" s="8" t="s">
        <v>59</v>
      </c>
      <c r="L2" s="9" t="s">
        <v>6</v>
      </c>
      <c r="M2" s="10" t="s">
        <v>7</v>
      </c>
      <c r="N2" s="11" t="s">
        <v>8</v>
      </c>
      <c r="O2" s="12" t="s">
        <v>9</v>
      </c>
      <c r="P2" s="13" t="s">
        <v>10</v>
      </c>
      <c r="Q2" s="14" t="s">
        <v>11</v>
      </c>
      <c r="R2" s="3" t="s">
        <v>12</v>
      </c>
      <c r="S2" s="3" t="s">
        <v>13</v>
      </c>
      <c r="T2" s="3" t="s">
        <v>14</v>
      </c>
      <c r="U2" s="3" t="s">
        <v>15</v>
      </c>
      <c r="V2" s="3" t="s">
        <v>16</v>
      </c>
      <c r="W2" s="3"/>
      <c r="X2" s="15" t="s">
        <v>60</v>
      </c>
      <c r="Y2" s="16"/>
    </row>
    <row r="3" ht="14.25" customHeight="1">
      <c r="A3" s="70" t="s">
        <v>61</v>
      </c>
      <c r="B3" s="17">
        <v>891.8226381461676</v>
      </c>
      <c r="C3" s="18">
        <f t="shared" ref="C3:C6" si="1">B3/100</f>
        <v>8.918226381</v>
      </c>
      <c r="D3" s="17">
        <f t="shared" ref="D3:D7" si="2">B3-550</f>
        <v>341.8226381</v>
      </c>
      <c r="E3" s="71">
        <v>4.0</v>
      </c>
      <c r="F3" s="17">
        <v>3.0</v>
      </c>
      <c r="G3" s="17">
        <v>4.0</v>
      </c>
      <c r="H3" s="17">
        <v>2.0</v>
      </c>
      <c r="I3" s="17"/>
      <c r="J3" s="17"/>
      <c r="K3" s="19">
        <f t="shared" ref="K3:K138" si="3">E3*11</f>
        <v>44</v>
      </c>
      <c r="L3" s="20">
        <f t="shared" ref="L3:L22" si="4">$Y$19+K3</f>
        <v>99</v>
      </c>
      <c r="M3" s="21">
        <f>F3*$Y$3+G3*$Y$4+H3*$Y$5+I3*$Y$6+J3*$Y$7+$AA$19</f>
        <v>112.541435</v>
      </c>
      <c r="N3" s="22">
        <f t="shared" ref="N3:N22" si="5">F3*$Y$3+G3*$Y$4+H3*$Y$5+I3*$Y$6+J3*$Y$7+$AA$19</f>
        <v>112.541435</v>
      </c>
      <c r="O3" s="23">
        <f t="shared" ref="O3:O22" si="6">F3*$Y$3+G3*$Y$4+H3*$Y$5+I3*$Y$6+J3*$Y$7+$AB$19</f>
        <v>115.948685</v>
      </c>
      <c r="P3" s="24">
        <f t="shared" ref="P3:P22" si="7">F3*$Y$3+G3*$Y$4+H3*$Y$5+I3*$Y$6+J3*$Y$7+$AC$19</f>
        <v>119.5262975</v>
      </c>
      <c r="Q3" s="25">
        <f t="shared" ref="Q3:Q22" si="8">F3*$Y$3+G3*$Y$4+H3*$Y$5+I3*$Y$6+J3*$Y$7+$AD$19</f>
        <v>127.0392838</v>
      </c>
      <c r="R3" s="26">
        <f t="shared" ref="R3:R138" si="9">M3-L3</f>
        <v>13.541435</v>
      </c>
      <c r="S3" s="26">
        <f t="shared" ref="S3:S138" si="10">N3-L3</f>
        <v>13.541435</v>
      </c>
      <c r="T3" s="26">
        <f t="shared" ref="T3:T138" si="11">O3-L3</f>
        <v>16.948685</v>
      </c>
      <c r="U3" s="26">
        <f t="shared" ref="U3:U138" si="12">P3-L3</f>
        <v>20.5262975</v>
      </c>
      <c r="V3" s="19">
        <f t="shared" ref="V3:V138" si="13">Q3-L3</f>
        <v>28.03928375</v>
      </c>
      <c r="W3" s="31"/>
      <c r="X3" s="29" t="s">
        <v>62</v>
      </c>
      <c r="Y3" s="72">
        <v>4.7</v>
      </c>
      <c r="AA3" s="31"/>
    </row>
    <row r="4" ht="14.25" customHeight="1">
      <c r="A4" s="70" t="s">
        <v>63</v>
      </c>
      <c r="B4" s="17">
        <v>856.6608734402852</v>
      </c>
      <c r="C4" s="18">
        <f t="shared" si="1"/>
        <v>8.566608734</v>
      </c>
      <c r="D4" s="17">
        <f t="shared" si="2"/>
        <v>306.6608734</v>
      </c>
      <c r="E4" s="71">
        <v>4.0</v>
      </c>
      <c r="F4" s="17">
        <v>3.0</v>
      </c>
      <c r="G4" s="17">
        <v>4.0</v>
      </c>
      <c r="H4" s="17">
        <v>2.0</v>
      </c>
      <c r="I4" s="17"/>
      <c r="J4" s="17"/>
      <c r="K4" s="19">
        <f t="shared" si="3"/>
        <v>44</v>
      </c>
      <c r="L4" s="20">
        <f t="shared" si="4"/>
        <v>99</v>
      </c>
      <c r="M4" s="21">
        <f t="shared" ref="M4:M22" si="14">F4*$Y$3+G4*$Y$4+H4*$Y$5+I4*$Y$6+J4*$Y$7+$Z$19</f>
        <v>109.296435</v>
      </c>
      <c r="N4" s="22">
        <f t="shared" si="5"/>
        <v>112.541435</v>
      </c>
      <c r="O4" s="23">
        <f t="shared" si="6"/>
        <v>115.948685</v>
      </c>
      <c r="P4" s="24">
        <f t="shared" si="7"/>
        <v>119.5262975</v>
      </c>
      <c r="Q4" s="25">
        <f t="shared" si="8"/>
        <v>127.0392838</v>
      </c>
      <c r="R4" s="26">
        <f t="shared" si="9"/>
        <v>10.296435</v>
      </c>
      <c r="S4" s="26">
        <f t="shared" si="10"/>
        <v>13.541435</v>
      </c>
      <c r="T4" s="26">
        <f t="shared" si="11"/>
        <v>16.948685</v>
      </c>
      <c r="U4" s="26">
        <f t="shared" si="12"/>
        <v>20.5262975</v>
      </c>
      <c r="V4" s="19">
        <f t="shared" si="13"/>
        <v>28.03928375</v>
      </c>
      <c r="W4" s="31"/>
      <c r="X4" s="29" t="s">
        <v>64</v>
      </c>
      <c r="Y4" s="72">
        <f>Y3*Z4</f>
        <v>4.9585</v>
      </c>
      <c r="Z4" s="32">
        <v>1.055</v>
      </c>
      <c r="AA4" s="31" t="s">
        <v>65</v>
      </c>
    </row>
    <row r="5" ht="14.25" customHeight="1">
      <c r="A5" s="70" t="s">
        <v>66</v>
      </c>
      <c r="B5" s="17">
        <v>591.0762032085562</v>
      </c>
      <c r="C5" s="18">
        <f t="shared" si="1"/>
        <v>5.910762032</v>
      </c>
      <c r="D5" s="17">
        <f t="shared" si="2"/>
        <v>41.07620321</v>
      </c>
      <c r="E5" s="71">
        <v>1.0</v>
      </c>
      <c r="F5" s="17">
        <v>3.0</v>
      </c>
      <c r="G5" s="17">
        <v>3.0</v>
      </c>
      <c r="H5" s="17"/>
      <c r="I5" s="17"/>
      <c r="J5" s="17"/>
      <c r="K5" s="19">
        <f t="shared" si="3"/>
        <v>11</v>
      </c>
      <c r="L5" s="20">
        <f t="shared" si="4"/>
        <v>66</v>
      </c>
      <c r="M5" s="21">
        <f t="shared" si="14"/>
        <v>93.8755</v>
      </c>
      <c r="N5" s="22">
        <f t="shared" si="5"/>
        <v>97.1205</v>
      </c>
      <c r="O5" s="23">
        <f t="shared" si="6"/>
        <v>100.52775</v>
      </c>
      <c r="P5" s="24">
        <f t="shared" si="7"/>
        <v>104.1053625</v>
      </c>
      <c r="Q5" s="25">
        <f t="shared" si="8"/>
        <v>111.6183488</v>
      </c>
      <c r="R5" s="26">
        <f t="shared" si="9"/>
        <v>27.8755</v>
      </c>
      <c r="S5" s="26">
        <f t="shared" si="10"/>
        <v>31.1205</v>
      </c>
      <c r="T5" s="26">
        <f t="shared" si="11"/>
        <v>34.52775</v>
      </c>
      <c r="U5" s="26">
        <f t="shared" si="12"/>
        <v>38.1053625</v>
      </c>
      <c r="V5" s="19">
        <f t="shared" si="13"/>
        <v>45.61834875</v>
      </c>
      <c r="W5" s="31"/>
      <c r="X5" s="29" t="s">
        <v>67</v>
      </c>
      <c r="Y5" s="72">
        <f>Y4*Z4</f>
        <v>5.2312175</v>
      </c>
      <c r="AA5" s="31"/>
    </row>
    <row r="6" ht="14.25" customHeight="1">
      <c r="A6" s="70" t="s">
        <v>68</v>
      </c>
      <c r="B6" s="17">
        <v>677.4844028520499</v>
      </c>
      <c r="C6" s="18">
        <f t="shared" si="1"/>
        <v>6.774844029</v>
      </c>
      <c r="D6" s="17">
        <f t="shared" si="2"/>
        <v>127.4844029</v>
      </c>
      <c r="E6" s="71">
        <v>2.0</v>
      </c>
      <c r="F6" s="17">
        <v>3.0</v>
      </c>
      <c r="G6" s="17">
        <v>4.0</v>
      </c>
      <c r="H6" s="17"/>
      <c r="I6" s="17"/>
      <c r="J6" s="17"/>
      <c r="K6" s="19">
        <f t="shared" si="3"/>
        <v>22</v>
      </c>
      <c r="L6" s="20">
        <f t="shared" si="4"/>
        <v>77</v>
      </c>
      <c r="M6" s="21">
        <f t="shared" si="14"/>
        <v>98.834</v>
      </c>
      <c r="N6" s="22">
        <f t="shared" si="5"/>
        <v>102.079</v>
      </c>
      <c r="O6" s="23">
        <f t="shared" si="6"/>
        <v>105.48625</v>
      </c>
      <c r="P6" s="24">
        <f t="shared" si="7"/>
        <v>109.0638625</v>
      </c>
      <c r="Q6" s="25">
        <f t="shared" si="8"/>
        <v>116.5768488</v>
      </c>
      <c r="R6" s="26">
        <f t="shared" si="9"/>
        <v>21.834</v>
      </c>
      <c r="S6" s="26">
        <f t="shared" si="10"/>
        <v>25.079</v>
      </c>
      <c r="T6" s="26">
        <f t="shared" si="11"/>
        <v>28.48625</v>
      </c>
      <c r="U6" s="26">
        <f t="shared" si="12"/>
        <v>32.0638625</v>
      </c>
      <c r="V6" s="19">
        <f t="shared" si="13"/>
        <v>39.57684875</v>
      </c>
      <c r="W6" s="31"/>
      <c r="X6" s="29" t="s">
        <v>69</v>
      </c>
      <c r="Y6" s="72">
        <f>Y5*Z4</f>
        <v>5.518934463</v>
      </c>
    </row>
    <row r="7" ht="14.25" customHeight="1">
      <c r="A7" s="70" t="s">
        <v>70</v>
      </c>
      <c r="B7" s="17">
        <v>1633.957219251337</v>
      </c>
      <c r="C7" s="18">
        <v>17.0</v>
      </c>
      <c r="D7" s="17">
        <f t="shared" si="2"/>
        <v>1083.957219</v>
      </c>
      <c r="E7" s="71">
        <v>11.0</v>
      </c>
      <c r="F7" s="17">
        <v>3.0</v>
      </c>
      <c r="G7" s="17">
        <v>4.0</v>
      </c>
      <c r="H7" s="17">
        <v>4.0</v>
      </c>
      <c r="I7" s="17">
        <v>4.0</v>
      </c>
      <c r="J7" s="17">
        <v>2.0</v>
      </c>
      <c r="K7" s="19">
        <f t="shared" si="3"/>
        <v>121</v>
      </c>
      <c r="L7" s="20">
        <f t="shared" si="4"/>
        <v>176</v>
      </c>
      <c r="M7" s="21">
        <f t="shared" si="14"/>
        <v>153.4795596</v>
      </c>
      <c r="N7" s="22">
        <f t="shared" si="5"/>
        <v>156.7245596</v>
      </c>
      <c r="O7" s="23">
        <f t="shared" si="6"/>
        <v>160.1318096</v>
      </c>
      <c r="P7" s="24">
        <f t="shared" si="7"/>
        <v>163.7094221</v>
      </c>
      <c r="Q7" s="25">
        <f t="shared" si="8"/>
        <v>171.2224083</v>
      </c>
      <c r="R7" s="26">
        <f t="shared" si="9"/>
        <v>-22.52044043</v>
      </c>
      <c r="S7" s="26">
        <f t="shared" si="10"/>
        <v>-19.27544043</v>
      </c>
      <c r="T7" s="26">
        <f t="shared" si="11"/>
        <v>-15.86819043</v>
      </c>
      <c r="U7" s="26">
        <f t="shared" si="12"/>
        <v>-12.29057793</v>
      </c>
      <c r="V7" s="19">
        <f t="shared" si="13"/>
        <v>-4.777591684</v>
      </c>
      <c r="W7" s="31"/>
      <c r="X7" s="29" t="s">
        <v>71</v>
      </c>
      <c r="Y7" s="72">
        <f>Y6*Z4</f>
        <v>5.822475858</v>
      </c>
      <c r="AA7" s="33" t="s">
        <v>24</v>
      </c>
      <c r="AB7" s="33"/>
    </row>
    <row r="8" ht="14.25" customHeight="1">
      <c r="A8" s="70" t="s">
        <v>72</v>
      </c>
      <c r="B8" s="17">
        <v>42.59135472370766</v>
      </c>
      <c r="C8" s="18">
        <v>1.0</v>
      </c>
      <c r="D8" s="17"/>
      <c r="E8" s="71"/>
      <c r="F8" s="17">
        <v>1.0</v>
      </c>
      <c r="G8" s="17"/>
      <c r="H8" s="17"/>
      <c r="I8" s="17"/>
      <c r="J8" s="17"/>
      <c r="K8" s="19">
        <f t="shared" si="3"/>
        <v>0</v>
      </c>
      <c r="L8" s="20">
        <f t="shared" si="4"/>
        <v>55</v>
      </c>
      <c r="M8" s="21">
        <f t="shared" si="14"/>
        <v>69.6</v>
      </c>
      <c r="N8" s="22">
        <f t="shared" si="5"/>
        <v>72.845</v>
      </c>
      <c r="O8" s="23">
        <f t="shared" si="6"/>
        <v>76.25225</v>
      </c>
      <c r="P8" s="24">
        <f t="shared" si="7"/>
        <v>79.8298625</v>
      </c>
      <c r="Q8" s="25">
        <f t="shared" si="8"/>
        <v>87.34284875</v>
      </c>
      <c r="R8" s="26">
        <f t="shared" si="9"/>
        <v>14.6</v>
      </c>
      <c r="S8" s="26">
        <f t="shared" si="10"/>
        <v>17.845</v>
      </c>
      <c r="T8" s="26">
        <f t="shared" si="11"/>
        <v>21.25225</v>
      </c>
      <c r="U8" s="26">
        <f t="shared" si="12"/>
        <v>24.8298625</v>
      </c>
      <c r="V8" s="19">
        <f t="shared" si="13"/>
        <v>32.34284875</v>
      </c>
      <c r="W8" s="31"/>
      <c r="X8" s="6"/>
      <c r="AA8" s="35"/>
      <c r="AB8" s="35"/>
      <c r="AC8" s="35"/>
    </row>
    <row r="9" ht="14.25" customHeight="1">
      <c r="A9" s="70" t="s">
        <v>73</v>
      </c>
      <c r="B9" s="17">
        <v>0.0</v>
      </c>
      <c r="C9" s="18">
        <f>B9/100</f>
        <v>0</v>
      </c>
      <c r="D9" s="17"/>
      <c r="E9" s="71"/>
      <c r="F9" s="17">
        <v>0.0</v>
      </c>
      <c r="G9" s="17"/>
      <c r="H9" s="17"/>
      <c r="I9" s="17"/>
      <c r="J9" s="17"/>
      <c r="K9" s="19">
        <f t="shared" si="3"/>
        <v>0</v>
      </c>
      <c r="L9" s="20">
        <f t="shared" si="4"/>
        <v>55</v>
      </c>
      <c r="M9" s="21">
        <f t="shared" si="14"/>
        <v>64.9</v>
      </c>
      <c r="N9" s="22">
        <f t="shared" si="5"/>
        <v>68.145</v>
      </c>
      <c r="O9" s="23">
        <f t="shared" si="6"/>
        <v>71.55225</v>
      </c>
      <c r="P9" s="24">
        <f t="shared" si="7"/>
        <v>75.1298625</v>
      </c>
      <c r="Q9" s="25">
        <f t="shared" si="8"/>
        <v>82.64284875</v>
      </c>
      <c r="R9" s="26">
        <f t="shared" si="9"/>
        <v>9.9</v>
      </c>
      <c r="S9" s="26">
        <f t="shared" si="10"/>
        <v>13.145</v>
      </c>
      <c r="T9" s="26">
        <f t="shared" si="11"/>
        <v>16.55225</v>
      </c>
      <c r="U9" s="26">
        <f t="shared" si="12"/>
        <v>20.1298625</v>
      </c>
      <c r="V9" s="19">
        <f t="shared" si="13"/>
        <v>27.64284875</v>
      </c>
      <c r="W9" s="31"/>
      <c r="X9" s="38" t="s">
        <v>27</v>
      </c>
      <c r="Y9" s="29">
        <v>132.0</v>
      </c>
      <c r="AA9" s="35"/>
      <c r="AB9" s="35"/>
      <c r="AC9" s="35"/>
    </row>
    <row r="10" ht="14.25" customHeight="1">
      <c r="A10" s="70" t="s">
        <v>74</v>
      </c>
      <c r="B10" s="17">
        <v>212.24376114081997</v>
      </c>
      <c r="C10" s="18">
        <v>3.0</v>
      </c>
      <c r="D10" s="17"/>
      <c r="E10" s="71"/>
      <c r="F10" s="17">
        <v>3.0</v>
      </c>
      <c r="G10" s="17"/>
      <c r="H10" s="17"/>
      <c r="I10" s="17"/>
      <c r="J10" s="17"/>
      <c r="K10" s="19">
        <f t="shared" si="3"/>
        <v>0</v>
      </c>
      <c r="L10" s="20">
        <f t="shared" si="4"/>
        <v>55</v>
      </c>
      <c r="M10" s="21">
        <f t="shared" si="14"/>
        <v>79</v>
      </c>
      <c r="N10" s="22">
        <f t="shared" si="5"/>
        <v>82.245</v>
      </c>
      <c r="O10" s="23">
        <f t="shared" si="6"/>
        <v>85.65225</v>
      </c>
      <c r="P10" s="24">
        <f t="shared" si="7"/>
        <v>89.2298625</v>
      </c>
      <c r="Q10" s="25">
        <f t="shared" si="8"/>
        <v>96.74284875</v>
      </c>
      <c r="R10" s="26">
        <f t="shared" si="9"/>
        <v>24</v>
      </c>
      <c r="S10" s="26">
        <f t="shared" si="10"/>
        <v>27.245</v>
      </c>
      <c r="T10" s="26">
        <f t="shared" si="11"/>
        <v>30.65225</v>
      </c>
      <c r="U10" s="26">
        <f t="shared" si="12"/>
        <v>34.2298625</v>
      </c>
      <c r="V10" s="19">
        <f t="shared" si="13"/>
        <v>41.74284875</v>
      </c>
      <c r="W10" s="31"/>
      <c r="X10" s="39" t="s">
        <v>28</v>
      </c>
      <c r="Y10" s="40">
        <v>2.0</v>
      </c>
      <c r="AA10" s="32" t="s">
        <v>23</v>
      </c>
    </row>
    <row r="11" ht="14.25" customHeight="1">
      <c r="A11" s="70" t="s">
        <v>75</v>
      </c>
      <c r="B11" s="17">
        <v>1147.1702317290553</v>
      </c>
      <c r="C11" s="18">
        <v>12.0</v>
      </c>
      <c r="D11" s="17">
        <f t="shared" ref="D11:D14" si="15">B11-550</f>
        <v>597.1702317</v>
      </c>
      <c r="E11" s="71">
        <v>6.0</v>
      </c>
      <c r="F11" s="17">
        <v>3.0</v>
      </c>
      <c r="G11" s="17">
        <v>4.0</v>
      </c>
      <c r="H11" s="17">
        <v>4.0</v>
      </c>
      <c r="I11" s="17">
        <v>1.0</v>
      </c>
      <c r="J11" s="17"/>
      <c r="K11" s="19">
        <f t="shared" si="3"/>
        <v>66</v>
      </c>
      <c r="L11" s="20">
        <f t="shared" si="4"/>
        <v>121</v>
      </c>
      <c r="M11" s="21">
        <f t="shared" si="14"/>
        <v>125.2778045</v>
      </c>
      <c r="N11" s="22">
        <f t="shared" si="5"/>
        <v>128.5228045</v>
      </c>
      <c r="O11" s="23">
        <f t="shared" si="6"/>
        <v>131.9300545</v>
      </c>
      <c r="P11" s="24">
        <f t="shared" si="7"/>
        <v>135.507667</v>
      </c>
      <c r="Q11" s="25">
        <f t="shared" si="8"/>
        <v>143.0206532</v>
      </c>
      <c r="R11" s="26">
        <f t="shared" si="9"/>
        <v>4.277804463</v>
      </c>
      <c r="S11" s="26">
        <f t="shared" si="10"/>
        <v>7.522804463</v>
      </c>
      <c r="T11" s="26">
        <f t="shared" si="11"/>
        <v>10.93005446</v>
      </c>
      <c r="U11" s="26">
        <f t="shared" si="12"/>
        <v>14.50766696</v>
      </c>
      <c r="V11" s="19">
        <f t="shared" si="13"/>
        <v>22.02065321</v>
      </c>
      <c r="W11" s="31"/>
      <c r="X11" s="38" t="s">
        <v>29</v>
      </c>
      <c r="Y11" s="29">
        <v>1.0</v>
      </c>
      <c r="AA11" s="31">
        <f>V139/136</f>
        <v>33.03910575</v>
      </c>
    </row>
    <row r="12" ht="14.25" customHeight="1">
      <c r="A12" s="70" t="s">
        <v>76</v>
      </c>
      <c r="B12" s="17">
        <v>1618.4714795008913</v>
      </c>
      <c r="C12" s="18">
        <v>17.0</v>
      </c>
      <c r="D12" s="17">
        <f t="shared" si="15"/>
        <v>1068.47148</v>
      </c>
      <c r="E12" s="71">
        <v>11.0</v>
      </c>
      <c r="F12" s="17">
        <v>3.0</v>
      </c>
      <c r="G12" s="17">
        <v>4.0</v>
      </c>
      <c r="H12" s="17">
        <v>4.0</v>
      </c>
      <c r="I12" s="17">
        <v>4.0</v>
      </c>
      <c r="J12" s="17">
        <v>2.0</v>
      </c>
      <c r="K12" s="19">
        <f t="shared" si="3"/>
        <v>121</v>
      </c>
      <c r="L12" s="20">
        <f t="shared" si="4"/>
        <v>176</v>
      </c>
      <c r="M12" s="21">
        <f t="shared" si="14"/>
        <v>153.4795596</v>
      </c>
      <c r="N12" s="22">
        <f t="shared" si="5"/>
        <v>156.7245596</v>
      </c>
      <c r="O12" s="23">
        <f t="shared" si="6"/>
        <v>160.1318096</v>
      </c>
      <c r="P12" s="24">
        <f t="shared" si="7"/>
        <v>163.7094221</v>
      </c>
      <c r="Q12" s="25">
        <f t="shared" si="8"/>
        <v>171.2224083</v>
      </c>
      <c r="R12" s="26">
        <f t="shared" si="9"/>
        <v>-22.52044043</v>
      </c>
      <c r="S12" s="26">
        <f t="shared" si="10"/>
        <v>-19.27544043</v>
      </c>
      <c r="T12" s="26">
        <f t="shared" si="11"/>
        <v>-15.86819043</v>
      </c>
      <c r="U12" s="26">
        <f t="shared" si="12"/>
        <v>-12.29057793</v>
      </c>
      <c r="V12" s="19">
        <f t="shared" si="13"/>
        <v>-4.777591684</v>
      </c>
      <c r="W12" s="31"/>
      <c r="X12" s="38" t="s">
        <v>30</v>
      </c>
      <c r="Y12" s="29">
        <v>1.0</v>
      </c>
    </row>
    <row r="13" ht="14.25" customHeight="1">
      <c r="A13" s="70" t="s">
        <v>77</v>
      </c>
      <c r="B13" s="17">
        <v>832.2638146167559</v>
      </c>
      <c r="C13" s="18">
        <v>9.0</v>
      </c>
      <c r="D13" s="17">
        <f t="shared" si="15"/>
        <v>282.2638146</v>
      </c>
      <c r="E13" s="71">
        <v>3.0</v>
      </c>
      <c r="F13" s="17">
        <v>3.0</v>
      </c>
      <c r="G13" s="17">
        <v>4.0</v>
      </c>
      <c r="H13" s="17">
        <v>2.0</v>
      </c>
      <c r="I13" s="17"/>
      <c r="J13" s="17"/>
      <c r="K13" s="19">
        <f t="shared" si="3"/>
        <v>33</v>
      </c>
      <c r="L13" s="20">
        <f t="shared" si="4"/>
        <v>88</v>
      </c>
      <c r="M13" s="21">
        <f t="shared" si="14"/>
        <v>109.296435</v>
      </c>
      <c r="N13" s="22">
        <f t="shared" si="5"/>
        <v>112.541435</v>
      </c>
      <c r="O13" s="23">
        <f t="shared" si="6"/>
        <v>115.948685</v>
      </c>
      <c r="P13" s="24">
        <f t="shared" si="7"/>
        <v>119.5262975</v>
      </c>
      <c r="Q13" s="25">
        <f t="shared" si="8"/>
        <v>127.0392838</v>
      </c>
      <c r="R13" s="26">
        <f t="shared" si="9"/>
        <v>21.296435</v>
      </c>
      <c r="S13" s="26">
        <f t="shared" si="10"/>
        <v>24.541435</v>
      </c>
      <c r="T13" s="26">
        <f t="shared" si="11"/>
        <v>27.948685</v>
      </c>
      <c r="U13" s="26">
        <f t="shared" si="12"/>
        <v>31.5262975</v>
      </c>
      <c r="V13" s="19">
        <f t="shared" si="13"/>
        <v>39.03928375</v>
      </c>
      <c r="W13" s="31"/>
      <c r="X13" s="6" t="s">
        <v>78</v>
      </c>
      <c r="Y13" s="32">
        <f>SUM(Y9:Y12)</f>
        <v>136</v>
      </c>
    </row>
    <row r="14" ht="14.25" customHeight="1">
      <c r="A14" s="70" t="s">
        <v>79</v>
      </c>
      <c r="B14" s="17">
        <v>560.3498217468806</v>
      </c>
      <c r="C14" s="18">
        <f>B14/100</f>
        <v>5.603498217</v>
      </c>
      <c r="D14" s="17">
        <f t="shared" si="15"/>
        <v>10.34982175</v>
      </c>
      <c r="E14" s="71">
        <f t="shared" ref="E14:E16" si="16">ROUNDUP(D14/130,0)</f>
        <v>1</v>
      </c>
      <c r="F14" s="17">
        <v>3.0</v>
      </c>
      <c r="G14" s="17">
        <v>3.0</v>
      </c>
      <c r="H14" s="17"/>
      <c r="I14" s="17"/>
      <c r="J14" s="17"/>
      <c r="K14" s="19">
        <f t="shared" si="3"/>
        <v>11</v>
      </c>
      <c r="L14" s="20">
        <f t="shared" si="4"/>
        <v>66</v>
      </c>
      <c r="M14" s="21">
        <f t="shared" si="14"/>
        <v>93.8755</v>
      </c>
      <c r="N14" s="22">
        <f t="shared" si="5"/>
        <v>97.1205</v>
      </c>
      <c r="O14" s="23">
        <f t="shared" si="6"/>
        <v>100.52775</v>
      </c>
      <c r="P14" s="24">
        <f t="shared" si="7"/>
        <v>104.1053625</v>
      </c>
      <c r="Q14" s="25">
        <f t="shared" si="8"/>
        <v>111.6183488</v>
      </c>
      <c r="R14" s="26">
        <f t="shared" si="9"/>
        <v>27.8755</v>
      </c>
      <c r="S14" s="26">
        <f t="shared" si="10"/>
        <v>31.1205</v>
      </c>
      <c r="T14" s="26">
        <f t="shared" si="11"/>
        <v>34.52775</v>
      </c>
      <c r="U14" s="26">
        <f t="shared" si="12"/>
        <v>38.1053625</v>
      </c>
      <c r="V14" s="19">
        <f t="shared" si="13"/>
        <v>45.61834875</v>
      </c>
      <c r="W14" s="31"/>
      <c r="X14" s="6"/>
    </row>
    <row r="15" ht="14.25" customHeight="1">
      <c r="A15" s="70" t="s">
        <v>80</v>
      </c>
      <c r="B15" s="17">
        <v>512.020944741533</v>
      </c>
      <c r="C15" s="18">
        <v>6.0</v>
      </c>
      <c r="D15" s="17"/>
      <c r="E15" s="71">
        <f t="shared" si="16"/>
        <v>0</v>
      </c>
      <c r="F15" s="17">
        <v>3.0</v>
      </c>
      <c r="G15" s="17">
        <v>3.0</v>
      </c>
      <c r="H15" s="17"/>
      <c r="I15" s="17"/>
      <c r="J15" s="17"/>
      <c r="K15" s="19">
        <f t="shared" si="3"/>
        <v>0</v>
      </c>
      <c r="L15" s="20">
        <f t="shared" si="4"/>
        <v>55</v>
      </c>
      <c r="M15" s="21">
        <f t="shared" si="14"/>
        <v>93.8755</v>
      </c>
      <c r="N15" s="22">
        <f t="shared" si="5"/>
        <v>97.1205</v>
      </c>
      <c r="O15" s="23">
        <f t="shared" si="6"/>
        <v>100.52775</v>
      </c>
      <c r="P15" s="24">
        <f t="shared" si="7"/>
        <v>104.1053625</v>
      </c>
      <c r="Q15" s="25">
        <f t="shared" si="8"/>
        <v>111.6183488</v>
      </c>
      <c r="R15" s="26">
        <f t="shared" si="9"/>
        <v>38.8755</v>
      </c>
      <c r="S15" s="26">
        <f t="shared" si="10"/>
        <v>42.1205</v>
      </c>
      <c r="T15" s="26">
        <f t="shared" si="11"/>
        <v>45.52775</v>
      </c>
      <c r="U15" s="26">
        <f t="shared" si="12"/>
        <v>49.1053625</v>
      </c>
      <c r="V15" s="19">
        <f t="shared" si="13"/>
        <v>56.61834875</v>
      </c>
      <c r="W15" s="31"/>
    </row>
    <row r="16" ht="14.25" customHeight="1">
      <c r="A16" s="70" t="s">
        <v>81</v>
      </c>
      <c r="B16" s="17">
        <v>565.0178253119429</v>
      </c>
      <c r="C16" s="18">
        <f>B16/100</f>
        <v>5.650178253</v>
      </c>
      <c r="D16" s="17">
        <f>B16-550</f>
        <v>15.01782531</v>
      </c>
      <c r="E16" s="71">
        <f t="shared" si="16"/>
        <v>1</v>
      </c>
      <c r="F16" s="17">
        <v>3.0</v>
      </c>
      <c r="G16" s="17">
        <v>3.0</v>
      </c>
      <c r="H16" s="17"/>
      <c r="I16" s="17"/>
      <c r="J16" s="17"/>
      <c r="K16" s="19">
        <f t="shared" si="3"/>
        <v>11</v>
      </c>
      <c r="L16" s="20">
        <f t="shared" si="4"/>
        <v>66</v>
      </c>
      <c r="M16" s="21">
        <f t="shared" si="14"/>
        <v>93.8755</v>
      </c>
      <c r="N16" s="22">
        <f t="shared" si="5"/>
        <v>97.1205</v>
      </c>
      <c r="O16" s="23">
        <f t="shared" si="6"/>
        <v>100.52775</v>
      </c>
      <c r="P16" s="24">
        <f t="shared" si="7"/>
        <v>104.1053625</v>
      </c>
      <c r="Q16" s="25">
        <f t="shared" si="8"/>
        <v>111.6183488</v>
      </c>
      <c r="R16" s="26">
        <f t="shared" si="9"/>
        <v>27.8755</v>
      </c>
      <c r="S16" s="26">
        <f t="shared" si="10"/>
        <v>31.1205</v>
      </c>
      <c r="T16" s="26">
        <f t="shared" si="11"/>
        <v>34.52775</v>
      </c>
      <c r="U16" s="26">
        <f t="shared" si="12"/>
        <v>38.1053625</v>
      </c>
      <c r="V16" s="19">
        <f t="shared" si="13"/>
        <v>45.61834875</v>
      </c>
      <c r="W16" s="31"/>
      <c r="X16" s="6"/>
      <c r="Y16" s="73" t="s">
        <v>82</v>
      </c>
      <c r="AB16" s="44">
        <v>0.05</v>
      </c>
      <c r="AC16" s="44" t="s">
        <v>83</v>
      </c>
      <c r="AD16" s="1"/>
    </row>
    <row r="17" ht="14.25" customHeight="1">
      <c r="A17" s="70" t="s">
        <v>84</v>
      </c>
      <c r="B17" s="17">
        <v>27.172459893048124</v>
      </c>
      <c r="C17" s="18">
        <v>1.0</v>
      </c>
      <c r="D17" s="17"/>
      <c r="E17" s="71"/>
      <c r="F17" s="17">
        <v>1.0</v>
      </c>
      <c r="G17" s="17"/>
      <c r="H17" s="17"/>
      <c r="I17" s="17"/>
      <c r="J17" s="17"/>
      <c r="K17" s="19">
        <f t="shared" si="3"/>
        <v>0</v>
      </c>
      <c r="L17" s="20">
        <f t="shared" si="4"/>
        <v>55</v>
      </c>
      <c r="M17" s="21">
        <f t="shared" si="14"/>
        <v>69.6</v>
      </c>
      <c r="N17" s="22">
        <f t="shared" si="5"/>
        <v>72.845</v>
      </c>
      <c r="O17" s="23">
        <f t="shared" si="6"/>
        <v>76.25225</v>
      </c>
      <c r="P17" s="24">
        <f t="shared" si="7"/>
        <v>79.8298625</v>
      </c>
      <c r="Q17" s="25">
        <f t="shared" si="8"/>
        <v>87.34284875</v>
      </c>
      <c r="R17" s="26">
        <f t="shared" si="9"/>
        <v>14.6</v>
      </c>
      <c r="S17" s="26">
        <f t="shared" si="10"/>
        <v>17.845</v>
      </c>
      <c r="T17" s="26">
        <f t="shared" si="11"/>
        <v>21.25225</v>
      </c>
      <c r="U17" s="26">
        <f t="shared" si="12"/>
        <v>24.8298625</v>
      </c>
      <c r="V17" s="19">
        <f t="shared" si="13"/>
        <v>32.34284875</v>
      </c>
      <c r="W17" s="31"/>
      <c r="Y17" s="1">
        <v>18.0</v>
      </c>
      <c r="Z17" s="1" t="s">
        <v>34</v>
      </c>
      <c r="AA17" s="1"/>
      <c r="AB17" s="44">
        <v>0.1</v>
      </c>
      <c r="AC17" s="1" t="s">
        <v>85</v>
      </c>
      <c r="AD17" s="1"/>
    </row>
    <row r="18" ht="14.25" customHeight="1">
      <c r="A18" s="70" t="s">
        <v>86</v>
      </c>
      <c r="B18" s="17">
        <v>694.897504456328</v>
      </c>
      <c r="C18" s="18">
        <f t="shared" ref="C18:C19" si="17">B18/100</f>
        <v>6.948975045</v>
      </c>
      <c r="D18" s="17">
        <f t="shared" ref="D18:D20" si="18">B18-550</f>
        <v>144.8975045</v>
      </c>
      <c r="E18" s="71">
        <f>ROUNDUP(D18/130,0)</f>
        <v>2</v>
      </c>
      <c r="F18" s="17">
        <v>3.0</v>
      </c>
      <c r="G18" s="17">
        <v>4.0</v>
      </c>
      <c r="H18" s="17"/>
      <c r="I18" s="17"/>
      <c r="J18" s="17"/>
      <c r="K18" s="19">
        <f t="shared" si="3"/>
        <v>22</v>
      </c>
      <c r="L18" s="20">
        <f t="shared" si="4"/>
        <v>77</v>
      </c>
      <c r="M18" s="21">
        <f t="shared" si="14"/>
        <v>98.834</v>
      </c>
      <c r="N18" s="22">
        <f t="shared" si="5"/>
        <v>102.079</v>
      </c>
      <c r="O18" s="23">
        <f t="shared" si="6"/>
        <v>105.48625</v>
      </c>
      <c r="P18" s="24">
        <f t="shared" si="7"/>
        <v>109.0638625</v>
      </c>
      <c r="Q18" s="25">
        <f t="shared" si="8"/>
        <v>116.5768488</v>
      </c>
      <c r="R18" s="26">
        <f t="shared" si="9"/>
        <v>21.834</v>
      </c>
      <c r="S18" s="26">
        <f t="shared" si="10"/>
        <v>25.079</v>
      </c>
      <c r="T18" s="26">
        <f t="shared" si="11"/>
        <v>28.48625</v>
      </c>
      <c r="U18" s="26">
        <f t="shared" si="12"/>
        <v>32.0638625</v>
      </c>
      <c r="V18" s="19">
        <f t="shared" si="13"/>
        <v>39.57684875</v>
      </c>
      <c r="W18" s="31"/>
      <c r="Y18" s="1"/>
      <c r="Z18" s="1" t="s">
        <v>18</v>
      </c>
      <c r="AA18" s="1" t="s">
        <v>19</v>
      </c>
      <c r="AB18" s="1" t="s">
        <v>21</v>
      </c>
      <c r="AC18" s="1" t="s">
        <v>22</v>
      </c>
      <c r="AD18" s="1" t="s">
        <v>23</v>
      </c>
    </row>
    <row r="19" ht="14.25" customHeight="1">
      <c r="A19" s="70" t="s">
        <v>87</v>
      </c>
      <c r="B19" s="17">
        <v>996.0338680926916</v>
      </c>
      <c r="C19" s="18">
        <f t="shared" si="17"/>
        <v>9.960338681</v>
      </c>
      <c r="D19" s="17">
        <f t="shared" si="18"/>
        <v>446.0338681</v>
      </c>
      <c r="E19" s="71">
        <v>5.0</v>
      </c>
      <c r="F19" s="17">
        <v>3.0</v>
      </c>
      <c r="G19" s="17">
        <v>4.0</v>
      </c>
      <c r="H19" s="17">
        <v>3.0</v>
      </c>
      <c r="I19" s="17"/>
      <c r="J19" s="17"/>
      <c r="K19" s="19">
        <f t="shared" si="3"/>
        <v>55</v>
      </c>
      <c r="L19" s="20">
        <f t="shared" si="4"/>
        <v>110</v>
      </c>
      <c r="M19" s="21">
        <f t="shared" si="14"/>
        <v>114.5276525</v>
      </c>
      <c r="N19" s="22">
        <f t="shared" si="5"/>
        <v>117.7726525</v>
      </c>
      <c r="O19" s="23">
        <f t="shared" si="6"/>
        <v>121.1799025</v>
      </c>
      <c r="P19" s="24">
        <f t="shared" si="7"/>
        <v>124.757515</v>
      </c>
      <c r="Q19" s="25">
        <f t="shared" si="8"/>
        <v>132.2705013</v>
      </c>
      <c r="R19" s="26">
        <f t="shared" si="9"/>
        <v>4.5276525</v>
      </c>
      <c r="S19" s="26">
        <f t="shared" si="10"/>
        <v>7.7726525</v>
      </c>
      <c r="T19" s="26">
        <f t="shared" si="11"/>
        <v>11.1799025</v>
      </c>
      <c r="U19" s="26">
        <f t="shared" si="12"/>
        <v>14.757515</v>
      </c>
      <c r="V19" s="19">
        <f t="shared" si="13"/>
        <v>22.27050125</v>
      </c>
      <c r="W19" s="31"/>
      <c r="X19" s="74" t="s">
        <v>37</v>
      </c>
      <c r="Y19" s="29">
        <v>55.0</v>
      </c>
      <c r="Z19" s="19">
        <f t="shared" ref="Z19:Z22" si="20">Y19*$Y$17/100+Y19</f>
        <v>64.9</v>
      </c>
      <c r="AA19" s="19">
        <f t="shared" ref="AA19:AC19" si="19">Z19*$AB$16+Z19</f>
        <v>68.145</v>
      </c>
      <c r="AB19" s="19">
        <f t="shared" si="19"/>
        <v>71.55225</v>
      </c>
      <c r="AC19" s="19">
        <f t="shared" si="19"/>
        <v>75.1298625</v>
      </c>
      <c r="AD19" s="19">
        <f t="shared" ref="AD19:AD22" si="22">AC19*$AB$17+AC19</f>
        <v>82.64284875</v>
      </c>
    </row>
    <row r="20" ht="14.25" customHeight="1">
      <c r="A20" s="70" t="s">
        <v>88</v>
      </c>
      <c r="B20" s="17">
        <v>1311.6644385026736</v>
      </c>
      <c r="C20" s="18">
        <v>14.0</v>
      </c>
      <c r="D20" s="17">
        <f t="shared" si="18"/>
        <v>761.6644385</v>
      </c>
      <c r="E20" s="71">
        <v>8.0</v>
      </c>
      <c r="F20" s="17">
        <v>3.0</v>
      </c>
      <c r="G20" s="17">
        <v>4.0</v>
      </c>
      <c r="H20" s="17">
        <v>4.0</v>
      </c>
      <c r="I20" s="17">
        <v>3.0</v>
      </c>
      <c r="J20" s="17"/>
      <c r="K20" s="19">
        <f t="shared" si="3"/>
        <v>88</v>
      </c>
      <c r="L20" s="20">
        <f t="shared" si="4"/>
        <v>143</v>
      </c>
      <c r="M20" s="21">
        <f t="shared" si="14"/>
        <v>136.3156734</v>
      </c>
      <c r="N20" s="22">
        <f t="shared" si="5"/>
        <v>139.5606734</v>
      </c>
      <c r="O20" s="23">
        <f t="shared" si="6"/>
        <v>142.9679234</v>
      </c>
      <c r="P20" s="24">
        <f t="shared" si="7"/>
        <v>146.5455359</v>
      </c>
      <c r="Q20" s="25">
        <f t="shared" si="8"/>
        <v>154.0585221</v>
      </c>
      <c r="R20" s="26">
        <f t="shared" si="9"/>
        <v>-6.684326613</v>
      </c>
      <c r="S20" s="26">
        <f t="shared" si="10"/>
        <v>-3.439326613</v>
      </c>
      <c r="T20" s="26">
        <f t="shared" si="11"/>
        <v>-0.0320766125</v>
      </c>
      <c r="U20" s="26">
        <f t="shared" si="12"/>
        <v>3.545535888</v>
      </c>
      <c r="V20" s="19">
        <f t="shared" si="13"/>
        <v>11.05852214</v>
      </c>
      <c r="W20" s="31"/>
      <c r="X20" s="74" t="s">
        <v>38</v>
      </c>
      <c r="Y20" s="29">
        <v>164.72</v>
      </c>
      <c r="Z20" s="19">
        <f t="shared" si="20"/>
        <v>194.3696</v>
      </c>
      <c r="AA20" s="19">
        <f t="shared" ref="AA20:AC20" si="21">Z20*$AB$16+Z20</f>
        <v>204.08808</v>
      </c>
      <c r="AB20" s="19">
        <f t="shared" si="21"/>
        <v>214.292484</v>
      </c>
      <c r="AC20" s="19">
        <f t="shared" si="21"/>
        <v>225.0071082</v>
      </c>
      <c r="AD20" s="19">
        <f t="shared" si="22"/>
        <v>247.507819</v>
      </c>
    </row>
    <row r="21" ht="14.25" customHeight="1">
      <c r="A21" s="70" t="s">
        <v>89</v>
      </c>
      <c r="B21" s="17">
        <v>387.73440285204987</v>
      </c>
      <c r="C21" s="18">
        <f t="shared" ref="C21:C23" si="24">B21/100</f>
        <v>3.877344029</v>
      </c>
      <c r="D21" s="17"/>
      <c r="E21" s="71">
        <f t="shared" ref="E21:E22" si="25">ROUNDUP(D21/130,0)</f>
        <v>0</v>
      </c>
      <c r="F21" s="17">
        <v>3.0</v>
      </c>
      <c r="G21" s="17">
        <v>1.0</v>
      </c>
      <c r="H21" s="17"/>
      <c r="I21" s="17"/>
      <c r="J21" s="17"/>
      <c r="K21" s="19">
        <f t="shared" si="3"/>
        <v>0</v>
      </c>
      <c r="L21" s="20">
        <f t="shared" si="4"/>
        <v>55</v>
      </c>
      <c r="M21" s="21">
        <f t="shared" si="14"/>
        <v>83.9585</v>
      </c>
      <c r="N21" s="22">
        <f t="shared" si="5"/>
        <v>87.2035</v>
      </c>
      <c r="O21" s="23">
        <f t="shared" si="6"/>
        <v>90.61075</v>
      </c>
      <c r="P21" s="24">
        <f t="shared" si="7"/>
        <v>94.1883625</v>
      </c>
      <c r="Q21" s="25">
        <f t="shared" si="8"/>
        <v>101.7013488</v>
      </c>
      <c r="R21" s="26">
        <f t="shared" si="9"/>
        <v>28.9585</v>
      </c>
      <c r="S21" s="26">
        <f t="shared" si="10"/>
        <v>32.2035</v>
      </c>
      <c r="T21" s="26">
        <f t="shared" si="11"/>
        <v>35.61075</v>
      </c>
      <c r="U21" s="26">
        <f t="shared" si="12"/>
        <v>39.1883625</v>
      </c>
      <c r="V21" s="19">
        <f t="shared" si="13"/>
        <v>46.70134875</v>
      </c>
      <c r="W21" s="31"/>
      <c r="X21" s="74" t="s">
        <v>39</v>
      </c>
      <c r="Y21" s="29">
        <v>340.82</v>
      </c>
      <c r="Z21" s="19">
        <f t="shared" si="20"/>
        <v>402.1676</v>
      </c>
      <c r="AA21" s="19">
        <f t="shared" ref="AA21:AC21" si="23">Z21*$AB$16+Z21</f>
        <v>422.27598</v>
      </c>
      <c r="AB21" s="19">
        <f t="shared" si="23"/>
        <v>443.389779</v>
      </c>
      <c r="AC21" s="19">
        <f t="shared" si="23"/>
        <v>465.559268</v>
      </c>
      <c r="AD21" s="19">
        <f t="shared" si="22"/>
        <v>512.1151947</v>
      </c>
    </row>
    <row r="22" ht="14.25" customHeight="1">
      <c r="A22" s="70" t="s">
        <v>90</v>
      </c>
      <c r="B22" s="17">
        <v>373.0057932263814</v>
      </c>
      <c r="C22" s="18">
        <f t="shared" si="24"/>
        <v>3.730057932</v>
      </c>
      <c r="D22" s="17"/>
      <c r="E22" s="71">
        <f t="shared" si="25"/>
        <v>0</v>
      </c>
      <c r="F22" s="17">
        <v>3.0</v>
      </c>
      <c r="G22" s="17">
        <v>1.0</v>
      </c>
      <c r="H22" s="17"/>
      <c r="I22" s="17"/>
      <c r="J22" s="17"/>
      <c r="K22" s="19">
        <f t="shared" si="3"/>
        <v>0</v>
      </c>
      <c r="L22" s="20">
        <f t="shared" si="4"/>
        <v>55</v>
      </c>
      <c r="M22" s="21">
        <f t="shared" si="14"/>
        <v>83.9585</v>
      </c>
      <c r="N22" s="22">
        <f t="shared" si="5"/>
        <v>87.2035</v>
      </c>
      <c r="O22" s="23">
        <f t="shared" si="6"/>
        <v>90.61075</v>
      </c>
      <c r="P22" s="24">
        <f t="shared" si="7"/>
        <v>94.1883625</v>
      </c>
      <c r="Q22" s="25">
        <f t="shared" si="8"/>
        <v>101.7013488</v>
      </c>
      <c r="R22" s="26">
        <f t="shared" si="9"/>
        <v>28.9585</v>
      </c>
      <c r="S22" s="26">
        <f t="shared" si="10"/>
        <v>32.2035</v>
      </c>
      <c r="T22" s="26">
        <f t="shared" si="11"/>
        <v>35.61075</v>
      </c>
      <c r="U22" s="26">
        <f t="shared" si="12"/>
        <v>39.1883625</v>
      </c>
      <c r="V22" s="19">
        <f t="shared" si="13"/>
        <v>46.70134875</v>
      </c>
      <c r="W22" s="31"/>
      <c r="X22" s="74" t="s">
        <v>40</v>
      </c>
      <c r="Y22" s="29">
        <v>560.82</v>
      </c>
      <c r="Z22" s="19">
        <f t="shared" si="20"/>
        <v>661.7676</v>
      </c>
      <c r="AA22" s="19">
        <f t="shared" ref="AA22:AC22" si="26">Z22*$AB$16+Z22</f>
        <v>694.85598</v>
      </c>
      <c r="AB22" s="19">
        <f t="shared" si="26"/>
        <v>729.598779</v>
      </c>
      <c r="AC22" s="19">
        <f t="shared" si="26"/>
        <v>766.078718</v>
      </c>
      <c r="AD22" s="19">
        <f t="shared" si="22"/>
        <v>842.6865897</v>
      </c>
    </row>
    <row r="23" ht="14.25" customHeight="1">
      <c r="A23" s="75" t="s">
        <v>91</v>
      </c>
      <c r="B23" s="17">
        <v>2000.0</v>
      </c>
      <c r="C23" s="18">
        <f t="shared" si="24"/>
        <v>20</v>
      </c>
      <c r="D23" s="17">
        <f t="shared" ref="D23:D25" si="27">B23-550</f>
        <v>1450</v>
      </c>
      <c r="E23" s="71">
        <v>15.0</v>
      </c>
      <c r="F23" s="17">
        <v>3.0</v>
      </c>
      <c r="G23" s="17">
        <v>4.0</v>
      </c>
      <c r="H23" s="17">
        <v>4.0</v>
      </c>
      <c r="I23" s="17">
        <v>4.0</v>
      </c>
      <c r="J23" s="17"/>
      <c r="K23" s="19">
        <f t="shared" si="3"/>
        <v>165</v>
      </c>
      <c r="L23" s="20">
        <f>$Y$22+K23</f>
        <v>725.82</v>
      </c>
      <c r="M23" s="21">
        <f>F23*$Y$3+G23*$Y$4+H23*$Y$5+I23*$Y$6+J23*$Y$7+$Z$22</f>
        <v>738.7022079</v>
      </c>
      <c r="N23" s="22">
        <f>F23*$Y$3+G23*$Y$4+H23*$Y$5+I23*$Y$6+J23*$Y$7+$AA$22</f>
        <v>771.7905879</v>
      </c>
      <c r="O23" s="23">
        <f>F23*$Y$3+G23*$Y$4+H23*$Y$5+I23*$Y$6+J23*$Y$7+$AB$22</f>
        <v>806.5333869</v>
      </c>
      <c r="P23" s="24">
        <f>F23*$Y$3+G23*$Y$4+H23*$Y$5+I23*$Y$6+J23*$Y$7+$AC$22</f>
        <v>843.0133258</v>
      </c>
      <c r="Q23" s="25">
        <f>F23*$Y$3+G23*$Y$4+H23*$Y$5+I23*$Y$6+J23*$Y$7+$AD$22</f>
        <v>919.6211976</v>
      </c>
      <c r="R23" s="26">
        <f t="shared" si="9"/>
        <v>12.88220785</v>
      </c>
      <c r="S23" s="26">
        <f t="shared" si="10"/>
        <v>45.97058785</v>
      </c>
      <c r="T23" s="26">
        <f t="shared" si="11"/>
        <v>80.71338685</v>
      </c>
      <c r="U23" s="26">
        <f t="shared" si="12"/>
        <v>117.1933258</v>
      </c>
      <c r="V23" s="19">
        <f t="shared" si="13"/>
        <v>193.8011976</v>
      </c>
      <c r="W23" s="31"/>
      <c r="X23" s="6"/>
    </row>
    <row r="24" ht="14.25" customHeight="1">
      <c r="A24" s="70" t="s">
        <v>92</v>
      </c>
      <c r="B24" s="17">
        <v>726.504010695187</v>
      </c>
      <c r="C24" s="18">
        <v>8.0</v>
      </c>
      <c r="D24" s="17">
        <f t="shared" si="27"/>
        <v>176.5040107</v>
      </c>
      <c r="E24" s="71">
        <f>ROUNDUP(D24/130,0)</f>
        <v>2</v>
      </c>
      <c r="F24" s="17">
        <v>3.0</v>
      </c>
      <c r="G24" s="17">
        <v>4.0</v>
      </c>
      <c r="H24" s="17">
        <v>1.0</v>
      </c>
      <c r="I24" s="17"/>
      <c r="J24" s="17"/>
      <c r="K24" s="19">
        <f t="shared" si="3"/>
        <v>22</v>
      </c>
      <c r="L24" s="20">
        <f t="shared" ref="L24:L34" si="28">$Y$19+K24</f>
        <v>77</v>
      </c>
      <c r="M24" s="21">
        <f t="shared" ref="M24:M34" si="29">F24*$Y$3+G24*$Y$4+H24*$Y$5+I24*$Y$6+J24*$Y$7+$Z$19</f>
        <v>104.0652175</v>
      </c>
      <c r="N24" s="22">
        <f t="shared" ref="N24:N34" si="30">F24*$Y$3+G24*$Y$4+H24*$Y$5+I24*$Y$6+J24*$Y$7+$AA$19</f>
        <v>107.3102175</v>
      </c>
      <c r="O24" s="23">
        <f t="shared" ref="O24:O34" si="31">F24*$Y$3+G24*$Y$4+H24*$Y$5+I24*$Y$6+J24*$Y$7+$AB$19</f>
        <v>110.7174675</v>
      </c>
      <c r="P24" s="24">
        <f t="shared" ref="P24:P34" si="32">F24*$Y$3+G24*$Y$4+H24*$Y$5+I24*$Y$6+J24*$Y$7+$AC$19</f>
        <v>114.29508</v>
      </c>
      <c r="Q24" s="25">
        <f t="shared" ref="Q24:Q34" si="33">F24*$Y$3+G24*$Y$4+H24*$Y$5+I24*$Y$6+J24*$Y$7+$AD$19</f>
        <v>121.8080663</v>
      </c>
      <c r="R24" s="26">
        <f t="shared" si="9"/>
        <v>27.0652175</v>
      </c>
      <c r="S24" s="26">
        <f t="shared" si="10"/>
        <v>30.3102175</v>
      </c>
      <c r="T24" s="26">
        <f t="shared" si="11"/>
        <v>33.7174675</v>
      </c>
      <c r="U24" s="26">
        <f t="shared" si="12"/>
        <v>37.29508</v>
      </c>
      <c r="V24" s="19">
        <f t="shared" si="13"/>
        <v>44.80806625</v>
      </c>
      <c r="W24" s="31"/>
      <c r="X24" s="47" t="s">
        <v>41</v>
      </c>
      <c r="AC24" s="31"/>
    </row>
    <row r="25" ht="14.25" customHeight="1">
      <c r="A25" s="70" t="s">
        <v>93</v>
      </c>
      <c r="B25" s="17">
        <v>799.3315508021391</v>
      </c>
      <c r="C25" s="18">
        <f>B25/100</f>
        <v>7.993315508</v>
      </c>
      <c r="D25" s="17">
        <f t="shared" si="27"/>
        <v>249.3315508</v>
      </c>
      <c r="E25" s="71">
        <v>3.0</v>
      </c>
      <c r="F25" s="17">
        <v>3.0</v>
      </c>
      <c r="G25" s="17">
        <v>4.0</v>
      </c>
      <c r="H25" s="17">
        <v>1.0</v>
      </c>
      <c r="I25" s="17"/>
      <c r="J25" s="17"/>
      <c r="K25" s="19">
        <f t="shared" si="3"/>
        <v>33</v>
      </c>
      <c r="L25" s="20">
        <f t="shared" si="28"/>
        <v>88</v>
      </c>
      <c r="M25" s="21">
        <f t="shared" si="29"/>
        <v>104.0652175</v>
      </c>
      <c r="N25" s="22">
        <f t="shared" si="30"/>
        <v>107.3102175</v>
      </c>
      <c r="O25" s="23">
        <f t="shared" si="31"/>
        <v>110.7174675</v>
      </c>
      <c r="P25" s="24">
        <f t="shared" si="32"/>
        <v>114.29508</v>
      </c>
      <c r="Q25" s="25">
        <f t="shared" si="33"/>
        <v>121.8080663</v>
      </c>
      <c r="R25" s="26">
        <f t="shared" si="9"/>
        <v>16.0652175</v>
      </c>
      <c r="S25" s="26">
        <f t="shared" si="10"/>
        <v>19.3102175</v>
      </c>
      <c r="T25" s="26">
        <f t="shared" si="11"/>
        <v>22.7174675</v>
      </c>
      <c r="U25" s="26">
        <f t="shared" si="12"/>
        <v>26.29508</v>
      </c>
      <c r="V25" s="19">
        <f t="shared" si="13"/>
        <v>33.80806625</v>
      </c>
      <c r="W25" s="31"/>
      <c r="X25" s="41" t="s">
        <v>18</v>
      </c>
      <c r="Y25" s="1" t="s">
        <v>19</v>
      </c>
      <c r="Z25" s="1" t="s">
        <v>21</v>
      </c>
      <c r="AA25" s="1" t="s">
        <v>22</v>
      </c>
      <c r="AB25" s="1" t="s">
        <v>42</v>
      </c>
      <c r="AC25" s="31"/>
    </row>
    <row r="26" ht="14.25" customHeight="1">
      <c r="A26" s="70" t="s">
        <v>94</v>
      </c>
      <c r="B26" s="17">
        <v>205.58333333333334</v>
      </c>
      <c r="C26" s="18">
        <v>3.0</v>
      </c>
      <c r="D26" s="17"/>
      <c r="E26" s="71"/>
      <c r="F26" s="17">
        <v>3.0</v>
      </c>
      <c r="G26" s="17"/>
      <c r="H26" s="17"/>
      <c r="I26" s="17"/>
      <c r="J26" s="17"/>
      <c r="K26" s="19">
        <f t="shared" si="3"/>
        <v>0</v>
      </c>
      <c r="L26" s="20">
        <f t="shared" si="28"/>
        <v>55</v>
      </c>
      <c r="M26" s="21">
        <f t="shared" si="29"/>
        <v>79</v>
      </c>
      <c r="N26" s="22">
        <f t="shared" si="30"/>
        <v>82.245</v>
      </c>
      <c r="O26" s="23">
        <f t="shared" si="31"/>
        <v>85.65225</v>
      </c>
      <c r="P26" s="24">
        <f t="shared" si="32"/>
        <v>89.2298625</v>
      </c>
      <c r="Q26" s="25">
        <f t="shared" si="33"/>
        <v>96.74284875</v>
      </c>
      <c r="R26" s="26">
        <f t="shared" si="9"/>
        <v>24</v>
      </c>
      <c r="S26" s="26">
        <f t="shared" si="10"/>
        <v>27.245</v>
      </c>
      <c r="T26" s="26">
        <f t="shared" si="11"/>
        <v>30.65225</v>
      </c>
      <c r="U26" s="26">
        <f t="shared" si="12"/>
        <v>34.2298625</v>
      </c>
      <c r="V26" s="19">
        <f t="shared" si="13"/>
        <v>41.74284875</v>
      </c>
      <c r="W26" s="31"/>
      <c r="X26" s="17">
        <f>'5 Year Budget Water Only'!F43</f>
        <v>166857.12</v>
      </c>
      <c r="Y26" s="76">
        <f>'5 Year Budget Water Only'!G43</f>
        <v>174336.0835</v>
      </c>
      <c r="Z26" s="76">
        <f>'5 Year Budget Water Only'!H43</f>
        <v>182188.9952</v>
      </c>
      <c r="AA26" s="76">
        <f>'5 Year Budget Water Only'!I43</f>
        <v>190434.5524</v>
      </c>
      <c r="AB26" s="76">
        <f>'5 Year Budget Water Only'!J43</f>
        <v>199092.3876</v>
      </c>
      <c r="AC26" s="19" t="s">
        <v>43</v>
      </c>
    </row>
    <row r="27" ht="14.25" customHeight="1">
      <c r="A27" s="70" t="s">
        <v>95</v>
      </c>
      <c r="B27" s="17">
        <v>194.2959001782531</v>
      </c>
      <c r="C27" s="18">
        <f t="shared" ref="C27:C29" si="35">B27/100</f>
        <v>1.942959002</v>
      </c>
      <c r="D27" s="17"/>
      <c r="E27" s="71"/>
      <c r="F27" s="17">
        <v>2.0</v>
      </c>
      <c r="G27" s="17"/>
      <c r="H27" s="17"/>
      <c r="I27" s="17"/>
      <c r="J27" s="17"/>
      <c r="K27" s="19">
        <f t="shared" si="3"/>
        <v>0</v>
      </c>
      <c r="L27" s="20">
        <f t="shared" si="28"/>
        <v>55</v>
      </c>
      <c r="M27" s="21">
        <f t="shared" si="29"/>
        <v>74.3</v>
      </c>
      <c r="N27" s="22">
        <f t="shared" si="30"/>
        <v>77.545</v>
      </c>
      <c r="O27" s="23">
        <f t="shared" si="31"/>
        <v>80.95225</v>
      </c>
      <c r="P27" s="24">
        <f t="shared" si="32"/>
        <v>84.5298625</v>
      </c>
      <c r="Q27" s="25">
        <f t="shared" si="33"/>
        <v>92.04284875</v>
      </c>
      <c r="R27" s="26">
        <f t="shared" si="9"/>
        <v>19.3</v>
      </c>
      <c r="S27" s="26">
        <f t="shared" si="10"/>
        <v>22.545</v>
      </c>
      <c r="T27" s="26">
        <f t="shared" si="11"/>
        <v>25.95225</v>
      </c>
      <c r="U27" s="26">
        <f t="shared" si="12"/>
        <v>29.5298625</v>
      </c>
      <c r="V27" s="19">
        <f t="shared" si="13"/>
        <v>37.04284875</v>
      </c>
      <c r="W27" s="31"/>
      <c r="X27" s="77">
        <f t="shared" ref="X27:AB27" si="34">M140</f>
        <v>174327.7115</v>
      </c>
      <c r="Y27" s="77">
        <f t="shared" si="34"/>
        <v>180300.4562</v>
      </c>
      <c r="Z27" s="77">
        <f t="shared" si="34"/>
        <v>186612.7251</v>
      </c>
      <c r="AA27" s="77">
        <f t="shared" si="34"/>
        <v>193240.6074</v>
      </c>
      <c r="AB27" s="77">
        <f t="shared" si="34"/>
        <v>205180.7806</v>
      </c>
      <c r="AC27" s="29" t="s">
        <v>44</v>
      </c>
    </row>
    <row r="28" ht="14.25" customHeight="1">
      <c r="A28" s="70" t="s">
        <v>96</v>
      </c>
      <c r="B28" s="17">
        <v>162.8391265597148</v>
      </c>
      <c r="C28" s="18">
        <f t="shared" si="35"/>
        <v>1.628391266</v>
      </c>
      <c r="D28" s="17"/>
      <c r="E28" s="71"/>
      <c r="F28" s="17">
        <v>2.0</v>
      </c>
      <c r="G28" s="17"/>
      <c r="H28" s="17"/>
      <c r="I28" s="17"/>
      <c r="J28" s="17"/>
      <c r="K28" s="19">
        <f t="shared" si="3"/>
        <v>0</v>
      </c>
      <c r="L28" s="20">
        <f t="shared" si="28"/>
        <v>55</v>
      </c>
      <c r="M28" s="21">
        <f t="shared" si="29"/>
        <v>74.3</v>
      </c>
      <c r="N28" s="22">
        <f t="shared" si="30"/>
        <v>77.545</v>
      </c>
      <c r="O28" s="23">
        <f t="shared" si="31"/>
        <v>80.95225</v>
      </c>
      <c r="P28" s="24">
        <f t="shared" si="32"/>
        <v>84.5298625</v>
      </c>
      <c r="Q28" s="25">
        <f t="shared" si="33"/>
        <v>92.04284875</v>
      </c>
      <c r="R28" s="26">
        <f t="shared" si="9"/>
        <v>19.3</v>
      </c>
      <c r="S28" s="26">
        <f t="shared" si="10"/>
        <v>22.545</v>
      </c>
      <c r="T28" s="26">
        <f t="shared" si="11"/>
        <v>25.95225</v>
      </c>
      <c r="U28" s="26">
        <f t="shared" si="12"/>
        <v>29.5298625</v>
      </c>
      <c r="V28" s="19">
        <f t="shared" si="13"/>
        <v>37.04284875</v>
      </c>
      <c r="W28" s="31"/>
      <c r="X28" s="77">
        <f t="shared" ref="X28:AB28" si="36">X27-X26</f>
        <v>7470.591541</v>
      </c>
      <c r="Y28" s="77">
        <f t="shared" si="36"/>
        <v>5964.372681</v>
      </c>
      <c r="Z28" s="77">
        <f t="shared" si="36"/>
        <v>4423.729878</v>
      </c>
      <c r="AA28" s="77">
        <f t="shared" si="36"/>
        <v>2806.054935</v>
      </c>
      <c r="AB28" s="77">
        <f t="shared" si="36"/>
        <v>6088.393033</v>
      </c>
      <c r="AC28" s="29" t="s">
        <v>97</v>
      </c>
    </row>
    <row r="29" ht="14.25" customHeight="1">
      <c r="A29" s="70" t="s">
        <v>98</v>
      </c>
      <c r="B29" s="17">
        <v>295.4723707664884</v>
      </c>
      <c r="C29" s="18">
        <f t="shared" si="35"/>
        <v>2.954723708</v>
      </c>
      <c r="D29" s="17"/>
      <c r="E29" s="71"/>
      <c r="F29" s="17">
        <v>3.0</v>
      </c>
      <c r="G29" s="17"/>
      <c r="H29" s="17"/>
      <c r="I29" s="17"/>
      <c r="J29" s="17"/>
      <c r="K29" s="19">
        <f t="shared" si="3"/>
        <v>0</v>
      </c>
      <c r="L29" s="20">
        <f t="shared" si="28"/>
        <v>55</v>
      </c>
      <c r="M29" s="21">
        <f t="shared" si="29"/>
        <v>79</v>
      </c>
      <c r="N29" s="22">
        <f t="shared" si="30"/>
        <v>82.245</v>
      </c>
      <c r="O29" s="23">
        <f t="shared" si="31"/>
        <v>85.65225</v>
      </c>
      <c r="P29" s="24">
        <f t="shared" si="32"/>
        <v>89.2298625</v>
      </c>
      <c r="Q29" s="25">
        <f t="shared" si="33"/>
        <v>96.74284875</v>
      </c>
      <c r="R29" s="26">
        <f t="shared" si="9"/>
        <v>24</v>
      </c>
      <c r="S29" s="26">
        <f t="shared" si="10"/>
        <v>27.245</v>
      </c>
      <c r="T29" s="26">
        <f t="shared" si="11"/>
        <v>30.65225</v>
      </c>
      <c r="U29" s="26">
        <f t="shared" si="12"/>
        <v>34.2298625</v>
      </c>
      <c r="V29" s="19">
        <f t="shared" si="13"/>
        <v>41.74284875</v>
      </c>
      <c r="W29" s="31"/>
      <c r="X29" s="6"/>
      <c r="AA29" s="31"/>
    </row>
    <row r="30" ht="14.25" customHeight="1">
      <c r="A30" s="70" t="s">
        <v>99</v>
      </c>
      <c r="B30" s="17">
        <v>202.09447415329768</v>
      </c>
      <c r="C30" s="18">
        <v>3.0</v>
      </c>
      <c r="D30" s="17"/>
      <c r="E30" s="71"/>
      <c r="F30" s="17">
        <v>3.0</v>
      </c>
      <c r="G30" s="17"/>
      <c r="H30" s="17"/>
      <c r="I30" s="17"/>
      <c r="J30" s="17"/>
      <c r="K30" s="19">
        <f t="shared" si="3"/>
        <v>0</v>
      </c>
      <c r="L30" s="20">
        <f t="shared" si="28"/>
        <v>55</v>
      </c>
      <c r="M30" s="21">
        <f t="shared" si="29"/>
        <v>79</v>
      </c>
      <c r="N30" s="22">
        <f t="shared" si="30"/>
        <v>82.245</v>
      </c>
      <c r="O30" s="23">
        <f t="shared" si="31"/>
        <v>85.65225</v>
      </c>
      <c r="P30" s="24">
        <f t="shared" si="32"/>
        <v>89.2298625</v>
      </c>
      <c r="Q30" s="25">
        <f t="shared" si="33"/>
        <v>96.74284875</v>
      </c>
      <c r="R30" s="26">
        <f t="shared" si="9"/>
        <v>24</v>
      </c>
      <c r="S30" s="26">
        <f t="shared" si="10"/>
        <v>27.245</v>
      </c>
      <c r="T30" s="26">
        <f t="shared" si="11"/>
        <v>30.65225</v>
      </c>
      <c r="U30" s="26">
        <f t="shared" si="12"/>
        <v>34.2298625</v>
      </c>
      <c r="V30" s="19">
        <f t="shared" si="13"/>
        <v>41.74284875</v>
      </c>
      <c r="W30" s="31"/>
      <c r="X30" s="6"/>
      <c r="AA30" s="53"/>
      <c r="AB30" s="52">
        <f>AB28+AA28+Z28+Y28+X28</f>
        <v>26753.14207</v>
      </c>
      <c r="AC30" s="1" t="s">
        <v>46</v>
      </c>
      <c r="AD30" s="1"/>
    </row>
    <row r="31" ht="14.25" customHeight="1">
      <c r="A31" s="70" t="s">
        <v>100</v>
      </c>
      <c r="B31" s="17">
        <v>373.21746880570413</v>
      </c>
      <c r="C31" s="18">
        <f>B31/100</f>
        <v>3.732174688</v>
      </c>
      <c r="D31" s="17"/>
      <c r="E31" s="71">
        <f t="shared" ref="E31:E33" si="37">ROUNDUP(D31/130,0)</f>
        <v>0</v>
      </c>
      <c r="F31" s="17">
        <v>3.0</v>
      </c>
      <c r="G31" s="17">
        <v>1.0</v>
      </c>
      <c r="H31" s="17"/>
      <c r="I31" s="17"/>
      <c r="J31" s="17"/>
      <c r="K31" s="19">
        <f t="shared" si="3"/>
        <v>0</v>
      </c>
      <c r="L31" s="20">
        <f t="shared" si="28"/>
        <v>55</v>
      </c>
      <c r="M31" s="21">
        <f t="shared" si="29"/>
        <v>83.9585</v>
      </c>
      <c r="N31" s="22">
        <f t="shared" si="30"/>
        <v>87.2035</v>
      </c>
      <c r="O31" s="23">
        <f t="shared" si="31"/>
        <v>90.61075</v>
      </c>
      <c r="P31" s="24">
        <f t="shared" si="32"/>
        <v>94.1883625</v>
      </c>
      <c r="Q31" s="25">
        <f t="shared" si="33"/>
        <v>101.7013488</v>
      </c>
      <c r="R31" s="26">
        <f t="shared" si="9"/>
        <v>28.9585</v>
      </c>
      <c r="S31" s="26">
        <f t="shared" si="10"/>
        <v>32.2035</v>
      </c>
      <c r="T31" s="26">
        <f t="shared" si="11"/>
        <v>35.61075</v>
      </c>
      <c r="U31" s="26">
        <f t="shared" si="12"/>
        <v>39.1883625</v>
      </c>
      <c r="V31" s="19">
        <f t="shared" si="13"/>
        <v>46.70134875</v>
      </c>
      <c r="W31" s="31"/>
      <c r="X31" s="6"/>
      <c r="AA31" s="53"/>
    </row>
    <row r="32" ht="14.25" customHeight="1">
      <c r="A32" s="70" t="s">
        <v>101</v>
      </c>
      <c r="B32" s="17">
        <v>428.61631016042776</v>
      </c>
      <c r="C32" s="18">
        <v>5.0</v>
      </c>
      <c r="D32" s="17"/>
      <c r="E32" s="71">
        <f t="shared" si="37"/>
        <v>0</v>
      </c>
      <c r="F32" s="17">
        <v>3.0</v>
      </c>
      <c r="G32" s="17">
        <v>2.0</v>
      </c>
      <c r="H32" s="17"/>
      <c r="I32" s="17"/>
      <c r="J32" s="17"/>
      <c r="K32" s="19">
        <f t="shared" si="3"/>
        <v>0</v>
      </c>
      <c r="L32" s="20">
        <f t="shared" si="28"/>
        <v>55</v>
      </c>
      <c r="M32" s="21">
        <f t="shared" si="29"/>
        <v>88.917</v>
      </c>
      <c r="N32" s="22">
        <f t="shared" si="30"/>
        <v>92.162</v>
      </c>
      <c r="O32" s="23">
        <f t="shared" si="31"/>
        <v>95.56925</v>
      </c>
      <c r="P32" s="24">
        <f t="shared" si="32"/>
        <v>99.1468625</v>
      </c>
      <c r="Q32" s="25">
        <f t="shared" si="33"/>
        <v>106.6598488</v>
      </c>
      <c r="R32" s="26">
        <f t="shared" si="9"/>
        <v>33.917</v>
      </c>
      <c r="S32" s="26">
        <f t="shared" si="10"/>
        <v>37.162</v>
      </c>
      <c r="T32" s="26">
        <f t="shared" si="11"/>
        <v>40.56925</v>
      </c>
      <c r="U32" s="26">
        <f t="shared" si="12"/>
        <v>44.1468625</v>
      </c>
      <c r="V32" s="19">
        <f t="shared" si="13"/>
        <v>51.65984875</v>
      </c>
      <c r="X32" s="31"/>
      <c r="Y32" s="47" t="s">
        <v>47</v>
      </c>
      <c r="Z32" s="47"/>
      <c r="AA32" s="47"/>
      <c r="AB32" s="47"/>
      <c r="AC32" s="47"/>
    </row>
    <row r="33" ht="14.25" customHeight="1">
      <c r="A33" s="70" t="s">
        <v>102</v>
      </c>
      <c r="B33" s="17">
        <v>513.7366310160428</v>
      </c>
      <c r="C33" s="18">
        <v>6.0</v>
      </c>
      <c r="D33" s="17"/>
      <c r="E33" s="71">
        <f t="shared" si="37"/>
        <v>0</v>
      </c>
      <c r="F33" s="17">
        <v>3.0</v>
      </c>
      <c r="G33" s="17">
        <v>3.0</v>
      </c>
      <c r="H33" s="17"/>
      <c r="I33" s="17"/>
      <c r="J33" s="17"/>
      <c r="K33" s="19">
        <f t="shared" si="3"/>
        <v>0</v>
      </c>
      <c r="L33" s="20">
        <f t="shared" si="28"/>
        <v>55</v>
      </c>
      <c r="M33" s="21">
        <f t="shared" si="29"/>
        <v>93.8755</v>
      </c>
      <c r="N33" s="22">
        <f t="shared" si="30"/>
        <v>97.1205</v>
      </c>
      <c r="O33" s="23">
        <f t="shared" si="31"/>
        <v>100.52775</v>
      </c>
      <c r="P33" s="24">
        <f t="shared" si="32"/>
        <v>104.1053625</v>
      </c>
      <c r="Q33" s="25">
        <f t="shared" si="33"/>
        <v>111.6183488</v>
      </c>
      <c r="R33" s="26">
        <f t="shared" si="9"/>
        <v>38.8755</v>
      </c>
      <c r="S33" s="26">
        <f t="shared" si="10"/>
        <v>42.1205</v>
      </c>
      <c r="T33" s="26">
        <f t="shared" si="11"/>
        <v>45.52775</v>
      </c>
      <c r="U33" s="26">
        <f t="shared" si="12"/>
        <v>49.1053625</v>
      </c>
      <c r="V33" s="19">
        <f t="shared" si="13"/>
        <v>56.61834875</v>
      </c>
      <c r="X33" s="31"/>
      <c r="Y33" s="1" t="s">
        <v>18</v>
      </c>
      <c r="Z33" s="41" t="s">
        <v>19</v>
      </c>
      <c r="AA33" s="1" t="s">
        <v>21</v>
      </c>
      <c r="AB33" s="1" t="s">
        <v>22</v>
      </c>
      <c r="AC33" s="1" t="s">
        <v>23</v>
      </c>
    </row>
    <row r="34" ht="14.25" customHeight="1">
      <c r="A34" s="70" t="s">
        <v>103</v>
      </c>
      <c r="B34" s="17">
        <v>543.2040998217468</v>
      </c>
      <c r="C34" s="18">
        <v>6.0</v>
      </c>
      <c r="D34" s="17"/>
      <c r="E34" s="71">
        <v>0.0</v>
      </c>
      <c r="F34" s="17">
        <v>3.0</v>
      </c>
      <c r="G34" s="17">
        <v>3.0</v>
      </c>
      <c r="H34" s="17"/>
      <c r="I34" s="17"/>
      <c r="J34" s="17"/>
      <c r="K34" s="19">
        <f t="shared" si="3"/>
        <v>0</v>
      </c>
      <c r="L34" s="20">
        <f t="shared" si="28"/>
        <v>55</v>
      </c>
      <c r="M34" s="21">
        <f t="shared" si="29"/>
        <v>93.8755</v>
      </c>
      <c r="N34" s="22">
        <f t="shared" si="30"/>
        <v>97.1205</v>
      </c>
      <c r="O34" s="23">
        <f t="shared" si="31"/>
        <v>100.52775</v>
      </c>
      <c r="P34" s="24">
        <f t="shared" si="32"/>
        <v>104.1053625</v>
      </c>
      <c r="Q34" s="25">
        <f t="shared" si="33"/>
        <v>111.6183488</v>
      </c>
      <c r="R34" s="26">
        <f t="shared" si="9"/>
        <v>38.8755</v>
      </c>
      <c r="S34" s="26">
        <f t="shared" si="10"/>
        <v>42.1205</v>
      </c>
      <c r="T34" s="26">
        <f t="shared" si="11"/>
        <v>45.52775</v>
      </c>
      <c r="U34" s="26">
        <f t="shared" si="12"/>
        <v>49.1053625</v>
      </c>
      <c r="V34" s="19">
        <f t="shared" si="13"/>
        <v>56.61834875</v>
      </c>
      <c r="X34" s="54" t="s">
        <v>48</v>
      </c>
      <c r="Y34" s="19">
        <f t="shared" ref="Y34:AC34" si="38">$Y$9*Z19+$Y$10*Z20+$Y$11*Z21+$Y$12*Z22</f>
        <v>10019.4744</v>
      </c>
      <c r="Z34" s="19">
        <f t="shared" si="38"/>
        <v>10520.44812</v>
      </c>
      <c r="AA34" s="19">
        <f t="shared" si="38"/>
        <v>11046.47053</v>
      </c>
      <c r="AB34" s="19">
        <f t="shared" si="38"/>
        <v>11598.79405</v>
      </c>
      <c r="AC34" s="19">
        <f t="shared" si="38"/>
        <v>12758.67346</v>
      </c>
    </row>
    <row r="35" ht="14.25" customHeight="1">
      <c r="A35" s="75" t="s">
        <v>104</v>
      </c>
      <c r="B35" s="17">
        <v>744.0828877005347</v>
      </c>
      <c r="C35" s="18">
        <v>8.0</v>
      </c>
      <c r="D35" s="17">
        <f>B35-550</f>
        <v>194.0828877</v>
      </c>
      <c r="E35" s="71">
        <f t="shared" ref="E35:E36" si="40">ROUNDUP(D35/130,0)</f>
        <v>2</v>
      </c>
      <c r="F35" s="17">
        <v>3.0</v>
      </c>
      <c r="G35" s="17">
        <v>4.0</v>
      </c>
      <c r="H35" s="17">
        <v>1.0</v>
      </c>
      <c r="I35" s="17"/>
      <c r="J35" s="17"/>
      <c r="K35" s="19">
        <f t="shared" si="3"/>
        <v>22</v>
      </c>
      <c r="L35" s="20">
        <f>$Y$20+K35</f>
        <v>186.72</v>
      </c>
      <c r="M35" s="21">
        <f>F35*$Y$3+G35*$Y$4+H35*$Y$5+I35*$Y$6+J35*$Y$7+$Z$20</f>
        <v>233.5348175</v>
      </c>
      <c r="N35" s="22">
        <f>F35*$Y$3+G35*$Y$4+H35*$Y$5+I35*$Y$6+J35*$Y$7+$AA$20</f>
        <v>243.2532975</v>
      </c>
      <c r="O35" s="23">
        <f>F35*$Y$3+G35*$Y$4+H35*$Y$5+I35*$Y$6+J35*$Y$7+$AB$20</f>
        <v>253.4577015</v>
      </c>
      <c r="P35" s="24">
        <f>F35*$Y$3+G35*$Y$4+H35*$Y$5+I35*$Y$6+J35*$Y$7+$AC$20</f>
        <v>264.1723257</v>
      </c>
      <c r="Q35" s="25">
        <f>F35*$Y$3+G35*$Y$4+H35*$Y$5+I35*$Y$6+J35*$Y$7+$AD$20</f>
        <v>286.6730365</v>
      </c>
      <c r="R35" s="26">
        <f t="shared" si="9"/>
        <v>46.8148175</v>
      </c>
      <c r="S35" s="26">
        <f t="shared" si="10"/>
        <v>56.5332975</v>
      </c>
      <c r="T35" s="26">
        <f t="shared" si="11"/>
        <v>66.7377015</v>
      </c>
      <c r="U35" s="26">
        <f t="shared" si="12"/>
        <v>77.4523257</v>
      </c>
      <c r="V35" s="19">
        <f t="shared" si="13"/>
        <v>99.95303652</v>
      </c>
      <c r="X35" s="54" t="s">
        <v>49</v>
      </c>
      <c r="Y35" s="19">
        <f t="shared" ref="Y35:AC35" si="39">Y34*12</f>
        <v>120233.6928</v>
      </c>
      <c r="Z35" s="19">
        <f t="shared" si="39"/>
        <v>126245.3774</v>
      </c>
      <c r="AA35" s="19">
        <f t="shared" si="39"/>
        <v>132557.6463</v>
      </c>
      <c r="AB35" s="19">
        <f t="shared" si="39"/>
        <v>139185.5286</v>
      </c>
      <c r="AC35" s="19">
        <f t="shared" si="39"/>
        <v>153104.0815</v>
      </c>
      <c r="AD35" s="1" t="s">
        <v>105</v>
      </c>
    </row>
    <row r="36" ht="14.25" customHeight="1">
      <c r="A36" s="70" t="s">
        <v>106</v>
      </c>
      <c r="B36" s="17">
        <v>518.8239750445633</v>
      </c>
      <c r="C36" s="18">
        <v>6.0</v>
      </c>
      <c r="D36" s="17"/>
      <c r="E36" s="71">
        <f t="shared" si="40"/>
        <v>0</v>
      </c>
      <c r="F36" s="17">
        <v>3.0</v>
      </c>
      <c r="G36" s="17">
        <v>3.0</v>
      </c>
      <c r="H36" s="17"/>
      <c r="I36" s="17"/>
      <c r="J36" s="17"/>
      <c r="K36" s="19">
        <f t="shared" si="3"/>
        <v>0</v>
      </c>
      <c r="L36" s="20">
        <f t="shared" ref="L36:L45" si="41">$Y$19+K36</f>
        <v>55</v>
      </c>
      <c r="M36" s="21">
        <f t="shared" ref="M36:M88" si="42">F36*$Y$3+G36*$Y$4+H36*$Y$5+I36*$Y$6+J36*$Y$7+$Z$19</f>
        <v>93.8755</v>
      </c>
      <c r="N36" s="22">
        <f t="shared" ref="N36:N88" si="43">F36*$Y$3+G36*$Y$4+H36*$Y$5+I36*$Y$6+J36*$Y$7+$AA$19</f>
        <v>97.1205</v>
      </c>
      <c r="O36" s="23">
        <f t="shared" ref="O36:O88" si="44">F36*$Y$3+G36*$Y$4+H36*$Y$5+I36*$Y$6+J36*$Y$7+$AB$19</f>
        <v>100.52775</v>
      </c>
      <c r="P36" s="24">
        <f t="shared" ref="P36:P88" si="45">F36*$Y$3+G36*$Y$4+H36*$Y$5+I36*$Y$6+J36*$Y$7+$AC$19</f>
        <v>104.1053625</v>
      </c>
      <c r="Q36" s="25">
        <f t="shared" ref="Q36:Q105" si="46">F36*$Y$3+G36*$Y$4+H36*$Y$5+I36*$Y$6+J36*$Y$7+$AD$19</f>
        <v>111.6183488</v>
      </c>
      <c r="R36" s="26">
        <f t="shared" si="9"/>
        <v>38.8755</v>
      </c>
      <c r="S36" s="26">
        <f t="shared" si="10"/>
        <v>42.1205</v>
      </c>
      <c r="T36" s="26">
        <f t="shared" si="11"/>
        <v>45.52775</v>
      </c>
      <c r="U36" s="26">
        <f t="shared" si="12"/>
        <v>49.1053625</v>
      </c>
      <c r="V36" s="19">
        <f t="shared" si="13"/>
        <v>56.61834875</v>
      </c>
      <c r="X36" s="78" t="s">
        <v>50</v>
      </c>
      <c r="Y36" s="55">
        <f>Y35/'Water Fixed Variable Costs'!$D$37*100</f>
        <v>68.76495968</v>
      </c>
      <c r="Z36" s="55">
        <f>Z35/'Water Fixed Variable Costs'!$D$37*100</f>
        <v>72.20320766</v>
      </c>
      <c r="AA36" s="55">
        <f>AA35/'Water Fixed Variable Costs'!$D$37*100</f>
        <v>75.81336804</v>
      </c>
      <c r="AB36" s="55">
        <f>AB35/'Water Fixed Variable Costs'!$D$37*100</f>
        <v>79.60403645</v>
      </c>
      <c r="AC36" s="55">
        <f>AC35/'Water Fixed Variable Costs'!$D$37*100</f>
        <v>87.56444009</v>
      </c>
      <c r="AD36" s="55">
        <f>AVERAGE(Y36:AC36)</f>
        <v>76.79000238</v>
      </c>
    </row>
    <row r="37" ht="14.25" customHeight="1">
      <c r="A37" s="70" t="s">
        <v>107</v>
      </c>
      <c r="B37" s="17">
        <v>858.9683600713012</v>
      </c>
      <c r="C37" s="18">
        <f>B37/100</f>
        <v>8.589683601</v>
      </c>
      <c r="D37" s="17">
        <f>B37-550</f>
        <v>308.9683601</v>
      </c>
      <c r="E37" s="71">
        <v>4.0</v>
      </c>
      <c r="F37" s="17">
        <v>3.0</v>
      </c>
      <c r="G37" s="17">
        <v>4.0</v>
      </c>
      <c r="H37" s="17">
        <v>2.0</v>
      </c>
      <c r="I37" s="17"/>
      <c r="J37" s="17"/>
      <c r="K37" s="19">
        <f t="shared" si="3"/>
        <v>44</v>
      </c>
      <c r="L37" s="20">
        <f t="shared" si="41"/>
        <v>99</v>
      </c>
      <c r="M37" s="21">
        <f t="shared" si="42"/>
        <v>109.296435</v>
      </c>
      <c r="N37" s="22">
        <f t="shared" si="43"/>
        <v>112.541435</v>
      </c>
      <c r="O37" s="23">
        <f t="shared" si="44"/>
        <v>115.948685</v>
      </c>
      <c r="P37" s="24">
        <f t="shared" si="45"/>
        <v>119.5262975</v>
      </c>
      <c r="Q37" s="25">
        <f t="shared" si="46"/>
        <v>127.0392838</v>
      </c>
      <c r="R37" s="26">
        <f t="shared" si="9"/>
        <v>10.296435</v>
      </c>
      <c r="S37" s="26">
        <f t="shared" si="10"/>
        <v>13.541435</v>
      </c>
      <c r="T37" s="26">
        <f t="shared" si="11"/>
        <v>16.948685</v>
      </c>
      <c r="U37" s="26">
        <f t="shared" si="12"/>
        <v>20.5262975</v>
      </c>
      <c r="V37" s="19">
        <f t="shared" si="13"/>
        <v>28.03928375</v>
      </c>
      <c r="W37" s="31"/>
    </row>
    <row r="38" ht="14.25" customHeight="1">
      <c r="A38" s="70" t="s">
        <v>108</v>
      </c>
      <c r="B38" s="17">
        <v>644.4852941176471</v>
      </c>
      <c r="C38" s="18">
        <v>7.0</v>
      </c>
      <c r="D38" s="17">
        <f>B38-559</f>
        <v>85.48529412</v>
      </c>
      <c r="E38" s="71">
        <v>1.0</v>
      </c>
      <c r="F38" s="17">
        <v>3.0</v>
      </c>
      <c r="G38" s="17">
        <v>4.0</v>
      </c>
      <c r="H38" s="17"/>
      <c r="I38" s="17"/>
      <c r="J38" s="17"/>
      <c r="K38" s="19">
        <f t="shared" si="3"/>
        <v>11</v>
      </c>
      <c r="L38" s="20">
        <f t="shared" si="41"/>
        <v>66</v>
      </c>
      <c r="M38" s="21">
        <f t="shared" si="42"/>
        <v>98.834</v>
      </c>
      <c r="N38" s="22">
        <f t="shared" si="43"/>
        <v>102.079</v>
      </c>
      <c r="O38" s="23">
        <f t="shared" si="44"/>
        <v>105.48625</v>
      </c>
      <c r="P38" s="24">
        <f t="shared" si="45"/>
        <v>109.0638625</v>
      </c>
      <c r="Q38" s="25">
        <f t="shared" si="46"/>
        <v>116.5768488</v>
      </c>
      <c r="R38" s="26">
        <f t="shared" si="9"/>
        <v>32.834</v>
      </c>
      <c r="S38" s="26">
        <f t="shared" si="10"/>
        <v>36.079</v>
      </c>
      <c r="T38" s="26">
        <f t="shared" si="11"/>
        <v>39.48625</v>
      </c>
      <c r="U38" s="26">
        <f t="shared" si="12"/>
        <v>43.0638625</v>
      </c>
      <c r="V38" s="19">
        <f t="shared" si="13"/>
        <v>50.57684875</v>
      </c>
      <c r="W38" s="31"/>
    </row>
    <row r="39" ht="14.25" customHeight="1">
      <c r="A39" s="70" t="s">
        <v>109</v>
      </c>
      <c r="B39" s="17">
        <v>280.0026737967915</v>
      </c>
      <c r="C39" s="18">
        <f t="shared" ref="C39:C43" si="47">B39/100</f>
        <v>2.800026738</v>
      </c>
      <c r="D39" s="17"/>
      <c r="E39" s="71"/>
      <c r="F39" s="17">
        <v>3.0</v>
      </c>
      <c r="G39" s="17"/>
      <c r="H39" s="17"/>
      <c r="I39" s="17"/>
      <c r="J39" s="17"/>
      <c r="K39" s="19">
        <f t="shared" si="3"/>
        <v>0</v>
      </c>
      <c r="L39" s="20">
        <f t="shared" si="41"/>
        <v>55</v>
      </c>
      <c r="M39" s="21">
        <f t="shared" si="42"/>
        <v>79</v>
      </c>
      <c r="N39" s="22">
        <f t="shared" si="43"/>
        <v>82.245</v>
      </c>
      <c r="O39" s="23">
        <f t="shared" si="44"/>
        <v>85.65225</v>
      </c>
      <c r="P39" s="24">
        <f t="shared" si="45"/>
        <v>89.2298625</v>
      </c>
      <c r="Q39" s="25">
        <f t="shared" si="46"/>
        <v>96.74284875</v>
      </c>
      <c r="R39" s="26">
        <f t="shared" si="9"/>
        <v>24</v>
      </c>
      <c r="S39" s="26">
        <f t="shared" si="10"/>
        <v>27.245</v>
      </c>
      <c r="T39" s="26">
        <f t="shared" si="11"/>
        <v>30.65225</v>
      </c>
      <c r="U39" s="26">
        <f t="shared" si="12"/>
        <v>34.2298625</v>
      </c>
      <c r="V39" s="19">
        <f t="shared" si="13"/>
        <v>41.74284875</v>
      </c>
      <c r="W39" s="31"/>
    </row>
    <row r="40" ht="14.25" customHeight="1">
      <c r="A40" s="70" t="s">
        <v>110</v>
      </c>
      <c r="B40" s="17">
        <v>393.783422459893</v>
      </c>
      <c r="C40" s="18">
        <f t="shared" si="47"/>
        <v>3.937834225</v>
      </c>
      <c r="D40" s="17"/>
      <c r="E40" s="71">
        <f>ROUNDUP(D40/130,0)</f>
        <v>0</v>
      </c>
      <c r="F40" s="17">
        <v>3.0</v>
      </c>
      <c r="G40" s="17">
        <v>1.0</v>
      </c>
      <c r="H40" s="17"/>
      <c r="I40" s="17"/>
      <c r="J40" s="17"/>
      <c r="K40" s="19">
        <f t="shared" si="3"/>
        <v>0</v>
      </c>
      <c r="L40" s="20">
        <f t="shared" si="41"/>
        <v>55</v>
      </c>
      <c r="M40" s="21">
        <f t="shared" si="42"/>
        <v>83.9585</v>
      </c>
      <c r="N40" s="22">
        <f t="shared" si="43"/>
        <v>87.2035</v>
      </c>
      <c r="O40" s="23">
        <f t="shared" si="44"/>
        <v>90.61075</v>
      </c>
      <c r="P40" s="24">
        <f t="shared" si="45"/>
        <v>94.1883625</v>
      </c>
      <c r="Q40" s="25">
        <f t="shared" si="46"/>
        <v>101.7013488</v>
      </c>
      <c r="R40" s="26">
        <f t="shared" si="9"/>
        <v>28.9585</v>
      </c>
      <c r="S40" s="26">
        <f t="shared" si="10"/>
        <v>32.2035</v>
      </c>
      <c r="T40" s="26">
        <f t="shared" si="11"/>
        <v>35.61075</v>
      </c>
      <c r="U40" s="26">
        <f t="shared" si="12"/>
        <v>39.1883625</v>
      </c>
      <c r="V40" s="19">
        <f t="shared" si="13"/>
        <v>46.70134875</v>
      </c>
      <c r="W40" s="31"/>
    </row>
    <row r="41" ht="14.25" customHeight="1">
      <c r="A41" s="70" t="s">
        <v>111</v>
      </c>
      <c r="B41" s="17">
        <v>189.26114081996434</v>
      </c>
      <c r="C41" s="18">
        <f t="shared" si="47"/>
        <v>1.892611408</v>
      </c>
      <c r="D41" s="17"/>
      <c r="E41" s="71"/>
      <c r="F41" s="17">
        <v>2.0</v>
      </c>
      <c r="G41" s="17"/>
      <c r="H41" s="17"/>
      <c r="I41" s="17"/>
      <c r="J41" s="17"/>
      <c r="K41" s="19">
        <f t="shared" si="3"/>
        <v>0</v>
      </c>
      <c r="L41" s="20">
        <f t="shared" si="41"/>
        <v>55</v>
      </c>
      <c r="M41" s="21">
        <f t="shared" si="42"/>
        <v>74.3</v>
      </c>
      <c r="N41" s="22">
        <f t="shared" si="43"/>
        <v>77.545</v>
      </c>
      <c r="O41" s="23">
        <f t="shared" si="44"/>
        <v>80.95225</v>
      </c>
      <c r="P41" s="24">
        <f t="shared" si="45"/>
        <v>84.5298625</v>
      </c>
      <c r="Q41" s="25">
        <f t="shared" si="46"/>
        <v>92.04284875</v>
      </c>
      <c r="R41" s="26">
        <f t="shared" si="9"/>
        <v>19.3</v>
      </c>
      <c r="S41" s="26">
        <f t="shared" si="10"/>
        <v>22.545</v>
      </c>
      <c r="T41" s="26">
        <f t="shared" si="11"/>
        <v>25.95225</v>
      </c>
      <c r="U41" s="26">
        <f t="shared" si="12"/>
        <v>29.5298625</v>
      </c>
      <c r="V41" s="19">
        <f t="shared" si="13"/>
        <v>37.04284875</v>
      </c>
      <c r="W41" s="31"/>
      <c r="X41" s="6"/>
    </row>
    <row r="42" ht="14.25" customHeight="1">
      <c r="A42" s="70" t="s">
        <v>112</v>
      </c>
      <c r="B42" s="17">
        <v>895.5325311942958</v>
      </c>
      <c r="C42" s="18">
        <f t="shared" si="47"/>
        <v>8.955325312</v>
      </c>
      <c r="D42" s="17">
        <f>B42-550</f>
        <v>345.5325312</v>
      </c>
      <c r="E42" s="71">
        <v>4.0</v>
      </c>
      <c r="F42" s="17">
        <v>3.0</v>
      </c>
      <c r="G42" s="17">
        <v>4.0</v>
      </c>
      <c r="H42" s="17">
        <v>2.0</v>
      </c>
      <c r="I42" s="17"/>
      <c r="J42" s="17"/>
      <c r="K42" s="19">
        <f t="shared" si="3"/>
        <v>44</v>
      </c>
      <c r="L42" s="20">
        <f t="shared" si="41"/>
        <v>99</v>
      </c>
      <c r="M42" s="21">
        <f t="shared" si="42"/>
        <v>109.296435</v>
      </c>
      <c r="N42" s="22">
        <f t="shared" si="43"/>
        <v>112.541435</v>
      </c>
      <c r="O42" s="23">
        <f t="shared" si="44"/>
        <v>115.948685</v>
      </c>
      <c r="P42" s="24">
        <f t="shared" si="45"/>
        <v>119.5262975</v>
      </c>
      <c r="Q42" s="25">
        <f t="shared" si="46"/>
        <v>127.0392838</v>
      </c>
      <c r="R42" s="26">
        <f t="shared" si="9"/>
        <v>10.296435</v>
      </c>
      <c r="S42" s="26">
        <f t="shared" si="10"/>
        <v>13.541435</v>
      </c>
      <c r="T42" s="26">
        <f t="shared" si="11"/>
        <v>16.948685</v>
      </c>
      <c r="U42" s="26">
        <f t="shared" si="12"/>
        <v>20.5262975</v>
      </c>
      <c r="V42" s="19">
        <f t="shared" si="13"/>
        <v>28.03928375</v>
      </c>
      <c r="W42" s="31"/>
      <c r="X42" s="6"/>
    </row>
    <row r="43" ht="14.25" customHeight="1">
      <c r="A43" s="70" t="s">
        <v>113</v>
      </c>
      <c r="B43" s="17">
        <v>289.03743315508024</v>
      </c>
      <c r="C43" s="18">
        <f t="shared" si="47"/>
        <v>2.890374332</v>
      </c>
      <c r="D43" s="17"/>
      <c r="E43" s="71"/>
      <c r="F43" s="17">
        <v>3.0</v>
      </c>
      <c r="G43" s="17"/>
      <c r="H43" s="17"/>
      <c r="I43" s="17"/>
      <c r="J43" s="17"/>
      <c r="K43" s="19">
        <f t="shared" si="3"/>
        <v>0</v>
      </c>
      <c r="L43" s="20">
        <f t="shared" si="41"/>
        <v>55</v>
      </c>
      <c r="M43" s="21">
        <f t="shared" si="42"/>
        <v>79</v>
      </c>
      <c r="N43" s="22">
        <f t="shared" si="43"/>
        <v>82.245</v>
      </c>
      <c r="O43" s="23">
        <f t="shared" si="44"/>
        <v>85.65225</v>
      </c>
      <c r="P43" s="24">
        <f t="shared" si="45"/>
        <v>89.2298625</v>
      </c>
      <c r="Q43" s="25">
        <f t="shared" si="46"/>
        <v>96.74284875</v>
      </c>
      <c r="R43" s="26">
        <f t="shared" si="9"/>
        <v>24</v>
      </c>
      <c r="S43" s="26">
        <f t="shared" si="10"/>
        <v>27.245</v>
      </c>
      <c r="T43" s="26">
        <f t="shared" si="11"/>
        <v>30.65225</v>
      </c>
      <c r="U43" s="26">
        <f t="shared" si="12"/>
        <v>34.2298625</v>
      </c>
      <c r="V43" s="19">
        <f t="shared" si="13"/>
        <v>41.74284875</v>
      </c>
      <c r="W43" s="31"/>
      <c r="X43" s="6"/>
    </row>
    <row r="44" ht="14.25" customHeight="1">
      <c r="A44" s="70" t="s">
        <v>114</v>
      </c>
      <c r="B44" s="17">
        <v>549.3538324420678</v>
      </c>
      <c r="C44" s="18">
        <v>6.0</v>
      </c>
      <c r="D44" s="17"/>
      <c r="E44" s="71">
        <v>0.0</v>
      </c>
      <c r="F44" s="17">
        <v>3.0</v>
      </c>
      <c r="G44" s="17">
        <v>3.0</v>
      </c>
      <c r="H44" s="17"/>
      <c r="I44" s="17"/>
      <c r="J44" s="17"/>
      <c r="K44" s="19">
        <f t="shared" si="3"/>
        <v>0</v>
      </c>
      <c r="L44" s="20">
        <f t="shared" si="41"/>
        <v>55</v>
      </c>
      <c r="M44" s="21">
        <f t="shared" si="42"/>
        <v>93.8755</v>
      </c>
      <c r="N44" s="22">
        <f t="shared" si="43"/>
        <v>97.1205</v>
      </c>
      <c r="O44" s="23">
        <f t="shared" si="44"/>
        <v>100.52775</v>
      </c>
      <c r="P44" s="24">
        <f t="shared" si="45"/>
        <v>104.1053625</v>
      </c>
      <c r="Q44" s="25">
        <f t="shared" si="46"/>
        <v>111.6183488</v>
      </c>
      <c r="R44" s="26">
        <f t="shared" si="9"/>
        <v>38.8755</v>
      </c>
      <c r="S44" s="26">
        <f t="shared" si="10"/>
        <v>42.1205</v>
      </c>
      <c r="T44" s="26">
        <f t="shared" si="11"/>
        <v>45.52775</v>
      </c>
      <c r="U44" s="26">
        <f t="shared" si="12"/>
        <v>49.1053625</v>
      </c>
      <c r="V44" s="19">
        <f t="shared" si="13"/>
        <v>56.61834875</v>
      </c>
      <c r="W44" s="31"/>
      <c r="X44" s="6"/>
    </row>
    <row r="45" ht="14.25" customHeight="1">
      <c r="A45" s="70" t="s">
        <v>115</v>
      </c>
      <c r="B45" s="17">
        <v>990.3631907308378</v>
      </c>
      <c r="C45" s="18">
        <f t="shared" ref="C45:C47" si="48">B45/100</f>
        <v>9.903631907</v>
      </c>
      <c r="D45" s="17">
        <f t="shared" ref="D45:D48" si="49">B45-550</f>
        <v>440.3631907</v>
      </c>
      <c r="E45" s="71">
        <v>5.0</v>
      </c>
      <c r="F45" s="17">
        <v>3.0</v>
      </c>
      <c r="G45" s="17">
        <v>4.0</v>
      </c>
      <c r="H45" s="17">
        <v>3.0</v>
      </c>
      <c r="I45" s="17"/>
      <c r="J45" s="17"/>
      <c r="K45" s="19">
        <f t="shared" si="3"/>
        <v>55</v>
      </c>
      <c r="L45" s="20">
        <f t="shared" si="41"/>
        <v>110</v>
      </c>
      <c r="M45" s="21">
        <f t="shared" si="42"/>
        <v>114.5276525</v>
      </c>
      <c r="N45" s="22">
        <f t="shared" si="43"/>
        <v>117.7726525</v>
      </c>
      <c r="O45" s="23">
        <f t="shared" si="44"/>
        <v>121.1799025</v>
      </c>
      <c r="P45" s="24">
        <f t="shared" si="45"/>
        <v>124.757515</v>
      </c>
      <c r="Q45" s="25">
        <f t="shared" si="46"/>
        <v>132.2705013</v>
      </c>
      <c r="R45" s="26">
        <f t="shared" si="9"/>
        <v>4.5276525</v>
      </c>
      <c r="S45" s="26">
        <f t="shared" si="10"/>
        <v>7.7726525</v>
      </c>
      <c r="T45" s="26">
        <f t="shared" si="11"/>
        <v>11.1799025</v>
      </c>
      <c r="U45" s="26">
        <f t="shared" si="12"/>
        <v>14.757515</v>
      </c>
      <c r="V45" s="19">
        <f t="shared" si="13"/>
        <v>22.27050125</v>
      </c>
      <c r="W45" s="31"/>
      <c r="X45" s="6"/>
    </row>
    <row r="46" ht="14.25" customHeight="1">
      <c r="A46" s="70" t="s">
        <v>116</v>
      </c>
      <c r="B46" s="17">
        <v>1276.2254901960782</v>
      </c>
      <c r="C46" s="18">
        <f t="shared" si="48"/>
        <v>12.7622549</v>
      </c>
      <c r="D46" s="17">
        <f t="shared" si="49"/>
        <v>726.2254902</v>
      </c>
      <c r="E46" s="71">
        <v>8.0</v>
      </c>
      <c r="F46" s="17">
        <v>3.0</v>
      </c>
      <c r="G46" s="17">
        <v>4.0</v>
      </c>
      <c r="H46" s="17">
        <v>4.0</v>
      </c>
      <c r="I46" s="17">
        <v>2.0</v>
      </c>
      <c r="J46" s="17"/>
      <c r="K46" s="19">
        <f t="shared" si="3"/>
        <v>88</v>
      </c>
      <c r="L46" s="56">
        <f t="shared" ref="L46:L47" si="50">$Y$19*2+K46</f>
        <v>198</v>
      </c>
      <c r="M46" s="21">
        <f t="shared" si="42"/>
        <v>130.7967389</v>
      </c>
      <c r="N46" s="22">
        <f t="shared" si="43"/>
        <v>134.0417389</v>
      </c>
      <c r="O46" s="23">
        <f t="shared" si="44"/>
        <v>137.4489889</v>
      </c>
      <c r="P46" s="24">
        <f t="shared" si="45"/>
        <v>141.0266014</v>
      </c>
      <c r="Q46" s="25">
        <f t="shared" si="46"/>
        <v>148.5395877</v>
      </c>
      <c r="R46" s="26">
        <f t="shared" si="9"/>
        <v>-67.20326108</v>
      </c>
      <c r="S46" s="26">
        <f t="shared" si="10"/>
        <v>-63.95826108</v>
      </c>
      <c r="T46" s="26">
        <f t="shared" si="11"/>
        <v>-60.55101108</v>
      </c>
      <c r="U46" s="26">
        <f t="shared" si="12"/>
        <v>-56.97339858</v>
      </c>
      <c r="V46" s="19">
        <f t="shared" si="13"/>
        <v>-49.46041233</v>
      </c>
      <c r="W46" s="31"/>
      <c r="X46" s="6"/>
    </row>
    <row r="47" ht="14.25" customHeight="1">
      <c r="A47" s="70" t="s">
        <v>117</v>
      </c>
      <c r="B47" s="17">
        <v>889.5164884135471</v>
      </c>
      <c r="C47" s="18">
        <f t="shared" si="48"/>
        <v>8.895164884</v>
      </c>
      <c r="D47" s="17">
        <f t="shared" si="49"/>
        <v>339.5164884</v>
      </c>
      <c r="E47" s="71">
        <v>4.0</v>
      </c>
      <c r="F47" s="17">
        <v>3.0</v>
      </c>
      <c r="G47" s="17">
        <v>4.0</v>
      </c>
      <c r="H47" s="17">
        <v>2.0</v>
      </c>
      <c r="I47" s="17"/>
      <c r="J47" s="17"/>
      <c r="K47" s="19">
        <f t="shared" si="3"/>
        <v>44</v>
      </c>
      <c r="L47" s="56">
        <f t="shared" si="50"/>
        <v>154</v>
      </c>
      <c r="M47" s="21">
        <f t="shared" si="42"/>
        <v>109.296435</v>
      </c>
      <c r="N47" s="22">
        <f t="shared" si="43"/>
        <v>112.541435</v>
      </c>
      <c r="O47" s="23">
        <f t="shared" si="44"/>
        <v>115.948685</v>
      </c>
      <c r="P47" s="24">
        <f t="shared" si="45"/>
        <v>119.5262975</v>
      </c>
      <c r="Q47" s="25">
        <f t="shared" si="46"/>
        <v>127.0392838</v>
      </c>
      <c r="R47" s="26">
        <f t="shared" si="9"/>
        <v>-44.703565</v>
      </c>
      <c r="S47" s="26">
        <f t="shared" si="10"/>
        <v>-41.458565</v>
      </c>
      <c r="T47" s="26">
        <f t="shared" si="11"/>
        <v>-38.051315</v>
      </c>
      <c r="U47" s="26">
        <f t="shared" si="12"/>
        <v>-34.4737025</v>
      </c>
      <c r="V47" s="19">
        <f t="shared" si="13"/>
        <v>-26.96071625</v>
      </c>
      <c r="W47" s="31"/>
      <c r="X47" s="6"/>
    </row>
    <row r="48" ht="14.25" customHeight="1">
      <c r="A48" s="70" t="s">
        <v>118</v>
      </c>
      <c r="B48" s="17">
        <v>715.6639928698752</v>
      </c>
      <c r="C48" s="18">
        <v>8.0</v>
      </c>
      <c r="D48" s="17">
        <f t="shared" si="49"/>
        <v>165.6639929</v>
      </c>
      <c r="E48" s="71">
        <f>ROUNDUP(D48/130,0)</f>
        <v>2</v>
      </c>
      <c r="F48" s="17">
        <v>3.0</v>
      </c>
      <c r="G48" s="17">
        <v>4.0</v>
      </c>
      <c r="H48" s="17">
        <v>1.0</v>
      </c>
      <c r="I48" s="17"/>
      <c r="J48" s="17"/>
      <c r="K48" s="19">
        <f t="shared" si="3"/>
        <v>22</v>
      </c>
      <c r="L48" s="56">
        <f t="shared" ref="L48:L63" si="51">$Y$19+K48</f>
        <v>77</v>
      </c>
      <c r="M48" s="21">
        <f t="shared" si="42"/>
        <v>104.0652175</v>
      </c>
      <c r="N48" s="22">
        <f t="shared" si="43"/>
        <v>107.3102175</v>
      </c>
      <c r="O48" s="23">
        <f t="shared" si="44"/>
        <v>110.7174675</v>
      </c>
      <c r="P48" s="24">
        <f t="shared" si="45"/>
        <v>114.29508</v>
      </c>
      <c r="Q48" s="25">
        <f t="shared" si="46"/>
        <v>121.8080663</v>
      </c>
      <c r="R48" s="26">
        <f t="shared" si="9"/>
        <v>27.0652175</v>
      </c>
      <c r="S48" s="26">
        <f t="shared" si="10"/>
        <v>30.3102175</v>
      </c>
      <c r="T48" s="26">
        <f t="shared" si="11"/>
        <v>33.7174675</v>
      </c>
      <c r="U48" s="26">
        <f t="shared" si="12"/>
        <v>37.29508</v>
      </c>
      <c r="V48" s="19">
        <f t="shared" si="13"/>
        <v>44.80806625</v>
      </c>
      <c r="W48" s="31"/>
      <c r="X48" s="6"/>
    </row>
    <row r="49" ht="14.25" customHeight="1">
      <c r="A49" s="70" t="s">
        <v>119</v>
      </c>
      <c r="B49" s="17">
        <v>318.00356506238853</v>
      </c>
      <c r="C49" s="18">
        <v>4.0</v>
      </c>
      <c r="D49" s="17"/>
      <c r="E49" s="71"/>
      <c r="F49" s="17">
        <v>3.0</v>
      </c>
      <c r="G49" s="17">
        <v>1.0</v>
      </c>
      <c r="H49" s="17"/>
      <c r="I49" s="17"/>
      <c r="J49" s="17"/>
      <c r="K49" s="19">
        <f t="shared" si="3"/>
        <v>0</v>
      </c>
      <c r="L49" s="20">
        <f t="shared" si="51"/>
        <v>55</v>
      </c>
      <c r="M49" s="21">
        <f t="shared" si="42"/>
        <v>83.9585</v>
      </c>
      <c r="N49" s="22">
        <f t="shared" si="43"/>
        <v>87.2035</v>
      </c>
      <c r="O49" s="23">
        <f t="shared" si="44"/>
        <v>90.61075</v>
      </c>
      <c r="P49" s="24">
        <f t="shared" si="45"/>
        <v>94.1883625</v>
      </c>
      <c r="Q49" s="25">
        <f t="shared" si="46"/>
        <v>101.7013488</v>
      </c>
      <c r="R49" s="26">
        <f t="shared" si="9"/>
        <v>28.9585</v>
      </c>
      <c r="S49" s="26">
        <f t="shared" si="10"/>
        <v>32.2035</v>
      </c>
      <c r="T49" s="26">
        <f t="shared" si="11"/>
        <v>35.61075</v>
      </c>
      <c r="U49" s="26">
        <f t="shared" si="12"/>
        <v>39.1883625</v>
      </c>
      <c r="V49" s="19">
        <f t="shared" si="13"/>
        <v>46.70134875</v>
      </c>
      <c r="W49" s="31"/>
      <c r="X49" s="6"/>
    </row>
    <row r="50" ht="14.25" customHeight="1">
      <c r="A50" s="70" t="s">
        <v>120</v>
      </c>
      <c r="B50" s="17">
        <v>320.5833333333333</v>
      </c>
      <c r="C50" s="18">
        <v>4.0</v>
      </c>
      <c r="D50" s="17"/>
      <c r="E50" s="71"/>
      <c r="F50" s="17">
        <v>3.0</v>
      </c>
      <c r="G50" s="17">
        <v>1.0</v>
      </c>
      <c r="H50" s="17"/>
      <c r="I50" s="17"/>
      <c r="J50" s="17"/>
      <c r="K50" s="19">
        <f t="shared" si="3"/>
        <v>0</v>
      </c>
      <c r="L50" s="20">
        <f t="shared" si="51"/>
        <v>55</v>
      </c>
      <c r="M50" s="21">
        <f t="shared" si="42"/>
        <v>83.9585</v>
      </c>
      <c r="N50" s="22">
        <f t="shared" si="43"/>
        <v>87.2035</v>
      </c>
      <c r="O50" s="23">
        <f t="shared" si="44"/>
        <v>90.61075</v>
      </c>
      <c r="P50" s="24">
        <f t="shared" si="45"/>
        <v>94.1883625</v>
      </c>
      <c r="Q50" s="25">
        <f t="shared" si="46"/>
        <v>101.7013488</v>
      </c>
      <c r="R50" s="26">
        <f t="shared" si="9"/>
        <v>28.9585</v>
      </c>
      <c r="S50" s="26">
        <f t="shared" si="10"/>
        <v>32.2035</v>
      </c>
      <c r="T50" s="26">
        <f t="shared" si="11"/>
        <v>35.61075</v>
      </c>
      <c r="U50" s="26">
        <f t="shared" si="12"/>
        <v>39.1883625</v>
      </c>
      <c r="V50" s="19">
        <f t="shared" si="13"/>
        <v>46.70134875</v>
      </c>
      <c r="W50" s="31"/>
      <c r="X50" s="6"/>
    </row>
    <row r="51" ht="14.25" customHeight="1">
      <c r="A51" s="70" t="s">
        <v>121</v>
      </c>
      <c r="B51" s="17">
        <v>804.656862745098</v>
      </c>
      <c r="C51" s="18">
        <v>9.0</v>
      </c>
      <c r="D51" s="17">
        <f t="shared" ref="D51:D52" si="52">B51-550</f>
        <v>254.6568627</v>
      </c>
      <c r="E51" s="71">
        <v>3.0</v>
      </c>
      <c r="F51" s="17">
        <v>3.0</v>
      </c>
      <c r="G51" s="17">
        <v>4.0</v>
      </c>
      <c r="H51" s="17">
        <v>2.0</v>
      </c>
      <c r="I51" s="17"/>
      <c r="J51" s="17"/>
      <c r="K51" s="19">
        <f t="shared" si="3"/>
        <v>33</v>
      </c>
      <c r="L51" s="20">
        <f t="shared" si="51"/>
        <v>88</v>
      </c>
      <c r="M51" s="21">
        <f t="shared" si="42"/>
        <v>109.296435</v>
      </c>
      <c r="N51" s="22">
        <f t="shared" si="43"/>
        <v>112.541435</v>
      </c>
      <c r="O51" s="23">
        <f t="shared" si="44"/>
        <v>115.948685</v>
      </c>
      <c r="P51" s="24">
        <f t="shared" si="45"/>
        <v>119.5262975</v>
      </c>
      <c r="Q51" s="25">
        <f t="shared" si="46"/>
        <v>127.0392838</v>
      </c>
      <c r="R51" s="26">
        <f t="shared" si="9"/>
        <v>21.296435</v>
      </c>
      <c r="S51" s="26">
        <f t="shared" si="10"/>
        <v>24.541435</v>
      </c>
      <c r="T51" s="26">
        <f t="shared" si="11"/>
        <v>27.948685</v>
      </c>
      <c r="U51" s="26">
        <f t="shared" si="12"/>
        <v>31.5262975</v>
      </c>
      <c r="V51" s="19">
        <f t="shared" si="13"/>
        <v>39.03928375</v>
      </c>
      <c r="W51" s="31"/>
      <c r="X51" s="6"/>
    </row>
    <row r="52" ht="14.25" customHeight="1">
      <c r="A52" s="70" t="s">
        <v>122</v>
      </c>
      <c r="B52" s="17">
        <v>1122.7495543672014</v>
      </c>
      <c r="C52" s="18">
        <v>12.0</v>
      </c>
      <c r="D52" s="17">
        <f t="shared" si="52"/>
        <v>572.7495544</v>
      </c>
      <c r="E52" s="71">
        <v>6.0</v>
      </c>
      <c r="F52" s="17">
        <v>3.0</v>
      </c>
      <c r="G52" s="17">
        <v>4.0</v>
      </c>
      <c r="H52" s="17">
        <v>4.0</v>
      </c>
      <c r="I52" s="17">
        <v>1.0</v>
      </c>
      <c r="J52" s="17"/>
      <c r="K52" s="19">
        <f t="shared" si="3"/>
        <v>66</v>
      </c>
      <c r="L52" s="20">
        <f t="shared" si="51"/>
        <v>121</v>
      </c>
      <c r="M52" s="21">
        <f t="shared" si="42"/>
        <v>125.2778045</v>
      </c>
      <c r="N52" s="22">
        <f t="shared" si="43"/>
        <v>128.5228045</v>
      </c>
      <c r="O52" s="23">
        <f t="shared" si="44"/>
        <v>131.9300545</v>
      </c>
      <c r="P52" s="24">
        <f t="shared" si="45"/>
        <v>135.507667</v>
      </c>
      <c r="Q52" s="25">
        <f t="shared" si="46"/>
        <v>143.0206532</v>
      </c>
      <c r="R52" s="26">
        <f t="shared" si="9"/>
        <v>4.277804463</v>
      </c>
      <c r="S52" s="26">
        <f t="shared" si="10"/>
        <v>7.522804463</v>
      </c>
      <c r="T52" s="26">
        <f t="shared" si="11"/>
        <v>10.93005446</v>
      </c>
      <c r="U52" s="26">
        <f t="shared" si="12"/>
        <v>14.50766696</v>
      </c>
      <c r="V52" s="19">
        <f t="shared" si="13"/>
        <v>22.02065321</v>
      </c>
      <c r="W52" s="31"/>
      <c r="X52" s="6"/>
    </row>
    <row r="53" ht="14.25" customHeight="1">
      <c r="A53" s="70" t="s">
        <v>123</v>
      </c>
      <c r="B53" s="17">
        <v>307.174688057041</v>
      </c>
      <c r="C53" s="18">
        <v>4.0</v>
      </c>
      <c r="D53" s="17"/>
      <c r="E53" s="71"/>
      <c r="F53" s="17">
        <v>3.0</v>
      </c>
      <c r="G53" s="17">
        <v>1.0</v>
      </c>
      <c r="H53" s="17"/>
      <c r="I53" s="17"/>
      <c r="J53" s="17"/>
      <c r="K53" s="19">
        <f t="shared" si="3"/>
        <v>0</v>
      </c>
      <c r="L53" s="20">
        <f t="shared" si="51"/>
        <v>55</v>
      </c>
      <c r="M53" s="21">
        <f t="shared" si="42"/>
        <v>83.9585</v>
      </c>
      <c r="N53" s="22">
        <f t="shared" si="43"/>
        <v>87.2035</v>
      </c>
      <c r="O53" s="23">
        <f t="shared" si="44"/>
        <v>90.61075</v>
      </c>
      <c r="P53" s="24">
        <f t="shared" si="45"/>
        <v>94.1883625</v>
      </c>
      <c r="Q53" s="25">
        <f t="shared" si="46"/>
        <v>101.7013488</v>
      </c>
      <c r="R53" s="26">
        <f t="shared" si="9"/>
        <v>28.9585</v>
      </c>
      <c r="S53" s="26">
        <f t="shared" si="10"/>
        <v>32.2035</v>
      </c>
      <c r="T53" s="26">
        <f t="shared" si="11"/>
        <v>35.61075</v>
      </c>
      <c r="U53" s="26">
        <f t="shared" si="12"/>
        <v>39.1883625</v>
      </c>
      <c r="V53" s="19">
        <f t="shared" si="13"/>
        <v>46.70134875</v>
      </c>
      <c r="W53" s="31"/>
      <c r="X53" s="6"/>
    </row>
    <row r="54" ht="14.25" customHeight="1">
      <c r="A54" s="70" t="s">
        <v>124</v>
      </c>
      <c r="B54" s="17">
        <v>434.9041889483066</v>
      </c>
      <c r="C54" s="18">
        <v>5.0</v>
      </c>
      <c r="D54" s="17"/>
      <c r="E54" s="71"/>
      <c r="F54" s="17">
        <v>3.0</v>
      </c>
      <c r="G54" s="17">
        <v>2.0</v>
      </c>
      <c r="H54" s="17"/>
      <c r="I54" s="17"/>
      <c r="J54" s="17"/>
      <c r="K54" s="19">
        <f t="shared" si="3"/>
        <v>0</v>
      </c>
      <c r="L54" s="20">
        <f t="shared" si="51"/>
        <v>55</v>
      </c>
      <c r="M54" s="21">
        <f t="shared" si="42"/>
        <v>88.917</v>
      </c>
      <c r="N54" s="22">
        <f t="shared" si="43"/>
        <v>92.162</v>
      </c>
      <c r="O54" s="23">
        <f t="shared" si="44"/>
        <v>95.56925</v>
      </c>
      <c r="P54" s="24">
        <f t="shared" si="45"/>
        <v>99.1468625</v>
      </c>
      <c r="Q54" s="25">
        <f t="shared" si="46"/>
        <v>106.6598488</v>
      </c>
      <c r="R54" s="26">
        <f t="shared" si="9"/>
        <v>33.917</v>
      </c>
      <c r="S54" s="26">
        <f t="shared" si="10"/>
        <v>37.162</v>
      </c>
      <c r="T54" s="26">
        <f t="shared" si="11"/>
        <v>40.56925</v>
      </c>
      <c r="U54" s="26">
        <f t="shared" si="12"/>
        <v>44.1468625</v>
      </c>
      <c r="V54" s="19">
        <f t="shared" si="13"/>
        <v>51.65984875</v>
      </c>
      <c r="W54" s="31"/>
      <c r="X54" s="6"/>
    </row>
    <row r="55" ht="14.25" customHeight="1">
      <c r="A55" s="70" t="s">
        <v>125</v>
      </c>
      <c r="B55" s="17">
        <v>454.8908199643494</v>
      </c>
      <c r="C55" s="18">
        <f t="shared" ref="C55:C56" si="53">B55/100</f>
        <v>4.5489082</v>
      </c>
      <c r="D55" s="17"/>
      <c r="E55" s="71"/>
      <c r="F55" s="17">
        <v>3.0</v>
      </c>
      <c r="G55" s="17">
        <v>2.0</v>
      </c>
      <c r="H55" s="17"/>
      <c r="I55" s="17"/>
      <c r="J55" s="17"/>
      <c r="K55" s="19">
        <f t="shared" si="3"/>
        <v>0</v>
      </c>
      <c r="L55" s="20">
        <f t="shared" si="51"/>
        <v>55</v>
      </c>
      <c r="M55" s="21">
        <f t="shared" si="42"/>
        <v>88.917</v>
      </c>
      <c r="N55" s="22">
        <f t="shared" si="43"/>
        <v>92.162</v>
      </c>
      <c r="O55" s="23">
        <f t="shared" si="44"/>
        <v>95.56925</v>
      </c>
      <c r="P55" s="24">
        <f t="shared" si="45"/>
        <v>99.1468625</v>
      </c>
      <c r="Q55" s="25">
        <f t="shared" si="46"/>
        <v>106.6598488</v>
      </c>
      <c r="R55" s="26">
        <f t="shared" si="9"/>
        <v>33.917</v>
      </c>
      <c r="S55" s="26">
        <f t="shared" si="10"/>
        <v>37.162</v>
      </c>
      <c r="T55" s="26">
        <f t="shared" si="11"/>
        <v>40.56925</v>
      </c>
      <c r="U55" s="26">
        <f t="shared" si="12"/>
        <v>44.1468625</v>
      </c>
      <c r="V55" s="19">
        <f t="shared" si="13"/>
        <v>51.65984875</v>
      </c>
      <c r="W55" s="31"/>
      <c r="X55" s="6"/>
    </row>
    <row r="56" ht="14.25" customHeight="1">
      <c r="A56" s="70" t="s">
        <v>126</v>
      </c>
      <c r="B56" s="17">
        <v>578.3422459893048</v>
      </c>
      <c r="C56" s="18">
        <f t="shared" si="53"/>
        <v>5.78342246</v>
      </c>
      <c r="D56" s="17">
        <f t="shared" ref="D56:D58" si="54">B56-550</f>
        <v>28.34224599</v>
      </c>
      <c r="E56" s="71">
        <v>1.0</v>
      </c>
      <c r="F56" s="17">
        <v>3.0</v>
      </c>
      <c r="G56" s="17">
        <v>3.0</v>
      </c>
      <c r="H56" s="17"/>
      <c r="I56" s="17"/>
      <c r="J56" s="17"/>
      <c r="K56" s="19">
        <f t="shared" si="3"/>
        <v>11</v>
      </c>
      <c r="L56" s="20">
        <f t="shared" si="51"/>
        <v>66</v>
      </c>
      <c r="M56" s="21">
        <f t="shared" si="42"/>
        <v>93.8755</v>
      </c>
      <c r="N56" s="22">
        <f t="shared" si="43"/>
        <v>97.1205</v>
      </c>
      <c r="O56" s="23">
        <f t="shared" si="44"/>
        <v>100.52775</v>
      </c>
      <c r="P56" s="24">
        <f t="shared" si="45"/>
        <v>104.1053625</v>
      </c>
      <c r="Q56" s="25">
        <f t="shared" si="46"/>
        <v>111.6183488</v>
      </c>
      <c r="R56" s="26">
        <f t="shared" si="9"/>
        <v>27.8755</v>
      </c>
      <c r="S56" s="26">
        <f t="shared" si="10"/>
        <v>31.1205</v>
      </c>
      <c r="T56" s="26">
        <f t="shared" si="11"/>
        <v>34.52775</v>
      </c>
      <c r="U56" s="26">
        <f t="shared" si="12"/>
        <v>38.1053625</v>
      </c>
      <c r="V56" s="19">
        <f t="shared" si="13"/>
        <v>45.61834875</v>
      </c>
      <c r="W56" s="31"/>
      <c r="X56" s="6"/>
    </row>
    <row r="57" ht="14.25" customHeight="1">
      <c r="A57" s="70" t="s">
        <v>127</v>
      </c>
      <c r="B57" s="17">
        <v>633.8680926916221</v>
      </c>
      <c r="C57" s="18">
        <v>7.0</v>
      </c>
      <c r="D57" s="17">
        <f t="shared" si="54"/>
        <v>83.86809269</v>
      </c>
      <c r="E57" s="71">
        <v>1.0</v>
      </c>
      <c r="F57" s="17">
        <v>3.0</v>
      </c>
      <c r="G57" s="17">
        <v>4.0</v>
      </c>
      <c r="H57" s="17"/>
      <c r="I57" s="17"/>
      <c r="J57" s="17"/>
      <c r="K57" s="19">
        <f t="shared" si="3"/>
        <v>11</v>
      </c>
      <c r="L57" s="20">
        <f t="shared" si="51"/>
        <v>66</v>
      </c>
      <c r="M57" s="21">
        <f t="shared" si="42"/>
        <v>98.834</v>
      </c>
      <c r="N57" s="22">
        <f t="shared" si="43"/>
        <v>102.079</v>
      </c>
      <c r="O57" s="23">
        <f t="shared" si="44"/>
        <v>105.48625</v>
      </c>
      <c r="P57" s="24">
        <f t="shared" si="45"/>
        <v>109.0638625</v>
      </c>
      <c r="Q57" s="25">
        <f t="shared" si="46"/>
        <v>116.5768488</v>
      </c>
      <c r="R57" s="26">
        <f t="shared" si="9"/>
        <v>32.834</v>
      </c>
      <c r="S57" s="26">
        <f t="shared" si="10"/>
        <v>36.079</v>
      </c>
      <c r="T57" s="26">
        <f t="shared" si="11"/>
        <v>39.48625</v>
      </c>
      <c r="U57" s="26">
        <f t="shared" si="12"/>
        <v>43.0638625</v>
      </c>
      <c r="V57" s="19">
        <f t="shared" si="13"/>
        <v>50.57684875</v>
      </c>
      <c r="W57" s="31"/>
      <c r="X57" s="6"/>
    </row>
    <row r="58" ht="14.25" customHeight="1">
      <c r="A58" s="70" t="s">
        <v>128</v>
      </c>
      <c r="B58" s="17">
        <v>1873.605614973262</v>
      </c>
      <c r="C58" s="18">
        <f>B58/100</f>
        <v>18.73605615</v>
      </c>
      <c r="D58" s="17">
        <f t="shared" si="54"/>
        <v>1323.605615</v>
      </c>
      <c r="E58" s="71">
        <v>14.0</v>
      </c>
      <c r="F58" s="17">
        <v>3.0</v>
      </c>
      <c r="G58" s="17">
        <v>4.0</v>
      </c>
      <c r="H58" s="17">
        <v>4.0</v>
      </c>
      <c r="I58" s="17">
        <v>4.0</v>
      </c>
      <c r="J58" s="17">
        <v>4.0</v>
      </c>
      <c r="K58" s="19">
        <f t="shared" si="3"/>
        <v>154</v>
      </c>
      <c r="L58" s="20">
        <f t="shared" si="51"/>
        <v>209</v>
      </c>
      <c r="M58" s="21">
        <f t="shared" si="42"/>
        <v>165.1245113</v>
      </c>
      <c r="N58" s="22">
        <f t="shared" si="43"/>
        <v>168.3695113</v>
      </c>
      <c r="O58" s="23">
        <f t="shared" si="44"/>
        <v>171.7767613</v>
      </c>
      <c r="P58" s="24">
        <f t="shared" si="45"/>
        <v>175.3543738</v>
      </c>
      <c r="Q58" s="25">
        <f t="shared" si="46"/>
        <v>182.86736</v>
      </c>
      <c r="R58" s="26">
        <f t="shared" si="9"/>
        <v>-43.87548872</v>
      </c>
      <c r="S58" s="26">
        <f t="shared" si="10"/>
        <v>-40.63048872</v>
      </c>
      <c r="T58" s="26">
        <f t="shared" si="11"/>
        <v>-37.22323872</v>
      </c>
      <c r="U58" s="26">
        <f t="shared" si="12"/>
        <v>-33.64562622</v>
      </c>
      <c r="V58" s="19">
        <f t="shared" si="13"/>
        <v>-26.13263997</v>
      </c>
      <c r="W58" s="31"/>
      <c r="X58" s="6"/>
    </row>
    <row r="59" ht="14.25" customHeight="1">
      <c r="A59" s="70" t="s">
        <v>129</v>
      </c>
      <c r="B59" s="17">
        <v>544.708110516934</v>
      </c>
      <c r="C59" s="18">
        <v>6.0</v>
      </c>
      <c r="D59" s="17"/>
      <c r="E59" s="71">
        <v>0.0</v>
      </c>
      <c r="F59" s="17">
        <v>3.0</v>
      </c>
      <c r="G59" s="17">
        <v>3.0</v>
      </c>
      <c r="H59" s="17"/>
      <c r="I59" s="17"/>
      <c r="J59" s="17"/>
      <c r="K59" s="19">
        <f t="shared" si="3"/>
        <v>0</v>
      </c>
      <c r="L59" s="20">
        <f t="shared" si="51"/>
        <v>55</v>
      </c>
      <c r="M59" s="21">
        <f t="shared" si="42"/>
        <v>93.8755</v>
      </c>
      <c r="N59" s="22">
        <f t="shared" si="43"/>
        <v>97.1205</v>
      </c>
      <c r="O59" s="23">
        <f t="shared" si="44"/>
        <v>100.52775</v>
      </c>
      <c r="P59" s="24">
        <f t="shared" si="45"/>
        <v>104.1053625</v>
      </c>
      <c r="Q59" s="25">
        <f t="shared" si="46"/>
        <v>111.6183488</v>
      </c>
      <c r="R59" s="26">
        <f t="shared" si="9"/>
        <v>38.8755</v>
      </c>
      <c r="S59" s="26">
        <f t="shared" si="10"/>
        <v>42.1205</v>
      </c>
      <c r="T59" s="26">
        <f t="shared" si="11"/>
        <v>45.52775</v>
      </c>
      <c r="U59" s="26">
        <f t="shared" si="12"/>
        <v>49.1053625</v>
      </c>
      <c r="V59" s="19">
        <f t="shared" si="13"/>
        <v>56.61834875</v>
      </c>
      <c r="W59" s="31"/>
      <c r="X59" s="6"/>
    </row>
    <row r="60" ht="14.25" customHeight="1">
      <c r="A60" s="70" t="s">
        <v>130</v>
      </c>
      <c r="B60" s="17">
        <v>951.1586452762922</v>
      </c>
      <c r="C60" s="18">
        <f>B60/100</f>
        <v>9.511586453</v>
      </c>
      <c r="D60" s="17">
        <f>B60-550</f>
        <v>401.1586453</v>
      </c>
      <c r="E60" s="71">
        <v>5.0</v>
      </c>
      <c r="F60" s="17">
        <v>3.0</v>
      </c>
      <c r="G60" s="17">
        <v>4.0</v>
      </c>
      <c r="H60" s="17">
        <v>3.0</v>
      </c>
      <c r="I60" s="17"/>
      <c r="J60" s="17"/>
      <c r="K60" s="19">
        <f t="shared" si="3"/>
        <v>55</v>
      </c>
      <c r="L60" s="20">
        <f t="shared" si="51"/>
        <v>110</v>
      </c>
      <c r="M60" s="21">
        <f t="shared" si="42"/>
        <v>114.5276525</v>
      </c>
      <c r="N60" s="22">
        <f t="shared" si="43"/>
        <v>117.7726525</v>
      </c>
      <c r="O60" s="23">
        <f t="shared" si="44"/>
        <v>121.1799025</v>
      </c>
      <c r="P60" s="24">
        <f t="shared" si="45"/>
        <v>124.757515</v>
      </c>
      <c r="Q60" s="25">
        <f t="shared" si="46"/>
        <v>132.2705013</v>
      </c>
      <c r="R60" s="26">
        <f t="shared" si="9"/>
        <v>4.5276525</v>
      </c>
      <c r="S60" s="26">
        <f t="shared" si="10"/>
        <v>7.7726525</v>
      </c>
      <c r="T60" s="26">
        <f t="shared" si="11"/>
        <v>11.1799025</v>
      </c>
      <c r="U60" s="26">
        <f t="shared" si="12"/>
        <v>14.757515</v>
      </c>
      <c r="V60" s="19">
        <f t="shared" si="13"/>
        <v>22.27050125</v>
      </c>
      <c r="W60" s="31"/>
      <c r="X60" s="6"/>
    </row>
    <row r="61" ht="14.25" customHeight="1">
      <c r="A61" s="70" t="s">
        <v>131</v>
      </c>
      <c r="B61" s="17">
        <v>544.864081996435</v>
      </c>
      <c r="C61" s="18">
        <v>6.0</v>
      </c>
      <c r="D61" s="17"/>
      <c r="E61" s="71">
        <v>0.0</v>
      </c>
      <c r="F61" s="17">
        <v>3.0</v>
      </c>
      <c r="G61" s="17">
        <v>3.0</v>
      </c>
      <c r="H61" s="17"/>
      <c r="I61" s="17"/>
      <c r="J61" s="17"/>
      <c r="K61" s="19">
        <f t="shared" si="3"/>
        <v>0</v>
      </c>
      <c r="L61" s="20">
        <f t="shared" si="51"/>
        <v>55</v>
      </c>
      <c r="M61" s="21">
        <f t="shared" si="42"/>
        <v>93.8755</v>
      </c>
      <c r="N61" s="22">
        <f t="shared" si="43"/>
        <v>97.1205</v>
      </c>
      <c r="O61" s="23">
        <f t="shared" si="44"/>
        <v>100.52775</v>
      </c>
      <c r="P61" s="24">
        <f t="shared" si="45"/>
        <v>104.1053625</v>
      </c>
      <c r="Q61" s="25">
        <f t="shared" si="46"/>
        <v>111.6183488</v>
      </c>
      <c r="R61" s="26">
        <f t="shared" si="9"/>
        <v>38.8755</v>
      </c>
      <c r="S61" s="26">
        <f t="shared" si="10"/>
        <v>42.1205</v>
      </c>
      <c r="T61" s="26">
        <f t="shared" si="11"/>
        <v>45.52775</v>
      </c>
      <c r="U61" s="26">
        <f t="shared" si="12"/>
        <v>49.1053625</v>
      </c>
      <c r="V61" s="19">
        <f t="shared" si="13"/>
        <v>56.61834875</v>
      </c>
      <c r="W61" s="31"/>
      <c r="X61" s="6"/>
    </row>
    <row r="62" ht="14.25" customHeight="1">
      <c r="A62" s="70" t="s">
        <v>132</v>
      </c>
      <c r="B62" s="17">
        <v>67.59135472370765</v>
      </c>
      <c r="C62" s="18">
        <f>B62/100</f>
        <v>0.6759135472</v>
      </c>
      <c r="D62" s="17"/>
      <c r="E62" s="71"/>
      <c r="F62" s="17">
        <v>1.0</v>
      </c>
      <c r="G62" s="17"/>
      <c r="H62" s="17"/>
      <c r="I62" s="17"/>
      <c r="J62" s="17"/>
      <c r="K62" s="19">
        <f t="shared" si="3"/>
        <v>0</v>
      </c>
      <c r="L62" s="20">
        <f t="shared" si="51"/>
        <v>55</v>
      </c>
      <c r="M62" s="21">
        <f t="shared" si="42"/>
        <v>69.6</v>
      </c>
      <c r="N62" s="22">
        <f t="shared" si="43"/>
        <v>72.845</v>
      </c>
      <c r="O62" s="23">
        <f t="shared" si="44"/>
        <v>76.25225</v>
      </c>
      <c r="P62" s="24">
        <f t="shared" si="45"/>
        <v>79.8298625</v>
      </c>
      <c r="Q62" s="25">
        <f t="shared" si="46"/>
        <v>87.34284875</v>
      </c>
      <c r="R62" s="26">
        <f t="shared" si="9"/>
        <v>14.6</v>
      </c>
      <c r="S62" s="26">
        <f t="shared" si="10"/>
        <v>17.845</v>
      </c>
      <c r="T62" s="26">
        <f t="shared" si="11"/>
        <v>21.25225</v>
      </c>
      <c r="U62" s="26">
        <f t="shared" si="12"/>
        <v>24.8298625</v>
      </c>
      <c r="V62" s="19">
        <f t="shared" si="13"/>
        <v>32.34284875</v>
      </c>
      <c r="W62" s="31"/>
      <c r="X62" s="6"/>
    </row>
    <row r="63" ht="14.25" customHeight="1">
      <c r="A63" s="70" t="s">
        <v>133</v>
      </c>
      <c r="B63" s="17">
        <v>701.0695187165775</v>
      </c>
      <c r="C63" s="18">
        <v>8.0</v>
      </c>
      <c r="D63" s="17">
        <f>B63-550</f>
        <v>151.0695187</v>
      </c>
      <c r="E63" s="71">
        <f>ROUNDUP(D63/130,0)</f>
        <v>2</v>
      </c>
      <c r="F63" s="17">
        <v>3.0</v>
      </c>
      <c r="G63" s="17">
        <v>4.0</v>
      </c>
      <c r="H63" s="17">
        <v>1.0</v>
      </c>
      <c r="I63" s="17"/>
      <c r="J63" s="17"/>
      <c r="K63" s="19">
        <f t="shared" si="3"/>
        <v>22</v>
      </c>
      <c r="L63" s="20">
        <f t="shared" si="51"/>
        <v>77</v>
      </c>
      <c r="M63" s="21">
        <f t="shared" si="42"/>
        <v>104.0652175</v>
      </c>
      <c r="N63" s="22">
        <f t="shared" si="43"/>
        <v>107.3102175</v>
      </c>
      <c r="O63" s="23">
        <f t="shared" si="44"/>
        <v>110.7174675</v>
      </c>
      <c r="P63" s="24">
        <f t="shared" si="45"/>
        <v>114.29508</v>
      </c>
      <c r="Q63" s="25">
        <f t="shared" si="46"/>
        <v>121.8080663</v>
      </c>
      <c r="R63" s="26">
        <f t="shared" si="9"/>
        <v>27.0652175</v>
      </c>
      <c r="S63" s="26">
        <f t="shared" si="10"/>
        <v>30.3102175</v>
      </c>
      <c r="T63" s="26">
        <f t="shared" si="11"/>
        <v>33.7174675</v>
      </c>
      <c r="U63" s="26">
        <f t="shared" si="12"/>
        <v>37.29508</v>
      </c>
      <c r="V63" s="19">
        <f t="shared" si="13"/>
        <v>44.80806625</v>
      </c>
      <c r="W63" s="31"/>
      <c r="X63" s="6"/>
    </row>
    <row r="64" ht="14.25" customHeight="1">
      <c r="A64" s="70" t="s">
        <v>134</v>
      </c>
      <c r="B64" s="17">
        <v>632.9991087344029</v>
      </c>
      <c r="C64" s="18">
        <v>7.0</v>
      </c>
      <c r="D64" s="17"/>
      <c r="E64" s="71">
        <v>1.0</v>
      </c>
      <c r="F64" s="17">
        <v>3.0</v>
      </c>
      <c r="G64" s="17">
        <v>4.0</v>
      </c>
      <c r="H64" s="17"/>
      <c r="I64" s="17"/>
      <c r="J64" s="17"/>
      <c r="K64" s="19">
        <f t="shared" si="3"/>
        <v>11</v>
      </c>
      <c r="L64" s="56">
        <f>$Y$19*2+K64</f>
        <v>121</v>
      </c>
      <c r="M64" s="21">
        <f t="shared" si="42"/>
        <v>98.834</v>
      </c>
      <c r="N64" s="22">
        <f t="shared" si="43"/>
        <v>102.079</v>
      </c>
      <c r="O64" s="23">
        <f t="shared" si="44"/>
        <v>105.48625</v>
      </c>
      <c r="P64" s="24">
        <f t="shared" si="45"/>
        <v>109.0638625</v>
      </c>
      <c r="Q64" s="25">
        <f t="shared" si="46"/>
        <v>116.5768488</v>
      </c>
      <c r="R64" s="26">
        <f t="shared" si="9"/>
        <v>-22.166</v>
      </c>
      <c r="S64" s="26">
        <f t="shared" si="10"/>
        <v>-18.921</v>
      </c>
      <c r="T64" s="26">
        <f t="shared" si="11"/>
        <v>-15.51375</v>
      </c>
      <c r="U64" s="26">
        <f t="shared" si="12"/>
        <v>-11.9361375</v>
      </c>
      <c r="V64" s="19">
        <f t="shared" si="13"/>
        <v>-4.42315125</v>
      </c>
      <c r="W64" s="31"/>
      <c r="X64" s="6"/>
    </row>
    <row r="65" ht="14.25" customHeight="1">
      <c r="A65" s="70" t="s">
        <v>135</v>
      </c>
      <c r="B65" s="17">
        <v>626.0695187165776</v>
      </c>
      <c r="C65" s="18">
        <v>7.0</v>
      </c>
      <c r="D65" s="17"/>
      <c r="E65" s="71">
        <v>1.0</v>
      </c>
      <c r="F65" s="17">
        <v>3.0</v>
      </c>
      <c r="G65" s="17">
        <v>4.0</v>
      </c>
      <c r="H65" s="17"/>
      <c r="I65" s="17"/>
      <c r="J65" s="17"/>
      <c r="K65" s="19">
        <f t="shared" si="3"/>
        <v>11</v>
      </c>
      <c r="L65" s="20">
        <f t="shared" ref="L65:L78" si="55">$Y$19+K65</f>
        <v>66</v>
      </c>
      <c r="M65" s="21">
        <f t="shared" si="42"/>
        <v>98.834</v>
      </c>
      <c r="N65" s="22">
        <f t="shared" si="43"/>
        <v>102.079</v>
      </c>
      <c r="O65" s="23">
        <f t="shared" si="44"/>
        <v>105.48625</v>
      </c>
      <c r="P65" s="24">
        <f t="shared" si="45"/>
        <v>109.0638625</v>
      </c>
      <c r="Q65" s="25">
        <f t="shared" si="46"/>
        <v>116.5768488</v>
      </c>
      <c r="R65" s="26">
        <f t="shared" si="9"/>
        <v>32.834</v>
      </c>
      <c r="S65" s="26">
        <f t="shared" si="10"/>
        <v>36.079</v>
      </c>
      <c r="T65" s="26">
        <f t="shared" si="11"/>
        <v>39.48625</v>
      </c>
      <c r="U65" s="26">
        <f t="shared" si="12"/>
        <v>43.0638625</v>
      </c>
      <c r="V65" s="19">
        <f t="shared" si="13"/>
        <v>50.57684875</v>
      </c>
      <c r="W65" s="31"/>
      <c r="X65" s="6"/>
    </row>
    <row r="66" ht="14.25" customHeight="1">
      <c r="A66" s="70" t="s">
        <v>136</v>
      </c>
      <c r="B66" s="17">
        <v>159.33333333333334</v>
      </c>
      <c r="C66" s="18">
        <f>B66/100</f>
        <v>1.593333333</v>
      </c>
      <c r="D66" s="17"/>
      <c r="E66" s="71"/>
      <c r="F66" s="17">
        <v>2.0</v>
      </c>
      <c r="G66" s="17"/>
      <c r="H66" s="17"/>
      <c r="I66" s="17"/>
      <c r="J66" s="17"/>
      <c r="K66" s="19">
        <f t="shared" si="3"/>
        <v>0</v>
      </c>
      <c r="L66" s="20">
        <f t="shared" si="55"/>
        <v>55</v>
      </c>
      <c r="M66" s="21">
        <f t="shared" si="42"/>
        <v>74.3</v>
      </c>
      <c r="N66" s="22">
        <f t="shared" si="43"/>
        <v>77.545</v>
      </c>
      <c r="O66" s="23">
        <f t="shared" si="44"/>
        <v>80.95225</v>
      </c>
      <c r="P66" s="24">
        <f t="shared" si="45"/>
        <v>84.5298625</v>
      </c>
      <c r="Q66" s="25">
        <f t="shared" si="46"/>
        <v>92.04284875</v>
      </c>
      <c r="R66" s="26">
        <f t="shared" si="9"/>
        <v>19.3</v>
      </c>
      <c r="S66" s="26">
        <f t="shared" si="10"/>
        <v>22.545</v>
      </c>
      <c r="T66" s="26">
        <f t="shared" si="11"/>
        <v>25.95225</v>
      </c>
      <c r="U66" s="26">
        <f t="shared" si="12"/>
        <v>29.5298625</v>
      </c>
      <c r="V66" s="19">
        <f t="shared" si="13"/>
        <v>37.04284875</v>
      </c>
      <c r="W66" s="31"/>
      <c r="X66" s="6"/>
    </row>
    <row r="67" ht="14.25" customHeight="1">
      <c r="A67" s="70" t="s">
        <v>137</v>
      </c>
      <c r="B67" s="17">
        <v>1043.6608734402853</v>
      </c>
      <c r="C67" s="18">
        <v>11.0</v>
      </c>
      <c r="D67" s="17">
        <f t="shared" ref="D67:D68" si="56">B67-550</f>
        <v>493.6608734</v>
      </c>
      <c r="E67" s="71">
        <v>5.0</v>
      </c>
      <c r="F67" s="17">
        <v>3.0</v>
      </c>
      <c r="G67" s="17">
        <v>4.0</v>
      </c>
      <c r="H67" s="17">
        <v>4.0</v>
      </c>
      <c r="I67" s="17"/>
      <c r="J67" s="17"/>
      <c r="K67" s="19">
        <f t="shared" si="3"/>
        <v>55</v>
      </c>
      <c r="L67" s="20">
        <f t="shared" si="55"/>
        <v>110</v>
      </c>
      <c r="M67" s="21">
        <f t="shared" si="42"/>
        <v>119.75887</v>
      </c>
      <c r="N67" s="22">
        <f t="shared" si="43"/>
        <v>123.00387</v>
      </c>
      <c r="O67" s="23">
        <f t="shared" si="44"/>
        <v>126.41112</v>
      </c>
      <c r="P67" s="24">
        <f t="shared" si="45"/>
        <v>129.9887325</v>
      </c>
      <c r="Q67" s="25">
        <f t="shared" si="46"/>
        <v>137.5017188</v>
      </c>
      <c r="R67" s="26">
        <f t="shared" si="9"/>
        <v>9.75887</v>
      </c>
      <c r="S67" s="26">
        <f t="shared" si="10"/>
        <v>13.00387</v>
      </c>
      <c r="T67" s="26">
        <f t="shared" si="11"/>
        <v>16.41112</v>
      </c>
      <c r="U67" s="26">
        <f t="shared" si="12"/>
        <v>19.9887325</v>
      </c>
      <c r="V67" s="19">
        <f t="shared" si="13"/>
        <v>27.50171875</v>
      </c>
      <c r="W67" s="31"/>
      <c r="X67" s="6"/>
    </row>
    <row r="68" ht="14.25" customHeight="1">
      <c r="A68" s="70" t="s">
        <v>138</v>
      </c>
      <c r="B68" s="17">
        <v>925.9803921568628</v>
      </c>
      <c r="C68" s="18">
        <v>10.0</v>
      </c>
      <c r="D68" s="17">
        <f t="shared" si="56"/>
        <v>375.9803922</v>
      </c>
      <c r="E68" s="71">
        <v>4.0</v>
      </c>
      <c r="F68" s="17">
        <v>3.0</v>
      </c>
      <c r="G68" s="17">
        <v>4.0</v>
      </c>
      <c r="H68" s="17">
        <v>3.0</v>
      </c>
      <c r="I68" s="17"/>
      <c r="J68" s="17"/>
      <c r="K68" s="19">
        <f t="shared" si="3"/>
        <v>44</v>
      </c>
      <c r="L68" s="20">
        <f t="shared" si="55"/>
        <v>99</v>
      </c>
      <c r="M68" s="21">
        <f t="shared" si="42"/>
        <v>114.5276525</v>
      </c>
      <c r="N68" s="22">
        <f t="shared" si="43"/>
        <v>117.7726525</v>
      </c>
      <c r="O68" s="23">
        <f t="shared" si="44"/>
        <v>121.1799025</v>
      </c>
      <c r="P68" s="24">
        <f t="shared" si="45"/>
        <v>124.757515</v>
      </c>
      <c r="Q68" s="25">
        <f t="shared" si="46"/>
        <v>132.2705013</v>
      </c>
      <c r="R68" s="26">
        <f t="shared" si="9"/>
        <v>15.5276525</v>
      </c>
      <c r="S68" s="26">
        <f t="shared" si="10"/>
        <v>18.7726525</v>
      </c>
      <c r="T68" s="26">
        <f t="shared" si="11"/>
        <v>22.1799025</v>
      </c>
      <c r="U68" s="26">
        <f t="shared" si="12"/>
        <v>25.757515</v>
      </c>
      <c r="V68" s="19">
        <f t="shared" si="13"/>
        <v>33.27050125</v>
      </c>
      <c r="W68" s="31"/>
      <c r="X68" s="6"/>
    </row>
    <row r="69" ht="14.25" customHeight="1">
      <c r="A69" s="70" t="s">
        <v>139</v>
      </c>
      <c r="B69" s="17">
        <v>542.7473262032086</v>
      </c>
      <c r="C69" s="18">
        <v>6.0</v>
      </c>
      <c r="D69" s="17"/>
      <c r="E69" s="71">
        <v>0.0</v>
      </c>
      <c r="F69" s="17">
        <v>3.0</v>
      </c>
      <c r="G69" s="17">
        <v>3.0</v>
      </c>
      <c r="H69" s="17"/>
      <c r="I69" s="17"/>
      <c r="J69" s="17"/>
      <c r="K69" s="19">
        <f t="shared" si="3"/>
        <v>0</v>
      </c>
      <c r="L69" s="20">
        <f t="shared" si="55"/>
        <v>55</v>
      </c>
      <c r="M69" s="21">
        <f t="shared" si="42"/>
        <v>93.8755</v>
      </c>
      <c r="N69" s="22">
        <f t="shared" si="43"/>
        <v>97.1205</v>
      </c>
      <c r="O69" s="23">
        <f t="shared" si="44"/>
        <v>100.52775</v>
      </c>
      <c r="P69" s="24">
        <f t="shared" si="45"/>
        <v>104.1053625</v>
      </c>
      <c r="Q69" s="25">
        <f t="shared" si="46"/>
        <v>111.6183488</v>
      </c>
      <c r="R69" s="26">
        <f t="shared" si="9"/>
        <v>38.8755</v>
      </c>
      <c r="S69" s="26">
        <f t="shared" si="10"/>
        <v>42.1205</v>
      </c>
      <c r="T69" s="26">
        <f t="shared" si="11"/>
        <v>45.52775</v>
      </c>
      <c r="U69" s="26">
        <f t="shared" si="12"/>
        <v>49.1053625</v>
      </c>
      <c r="V69" s="19">
        <f t="shared" si="13"/>
        <v>56.61834875</v>
      </c>
      <c r="W69" s="31"/>
      <c r="X69" s="6"/>
    </row>
    <row r="70" ht="14.25" customHeight="1">
      <c r="A70" s="70" t="s">
        <v>140</v>
      </c>
      <c r="B70" s="17">
        <v>129.68939393939394</v>
      </c>
      <c r="C70" s="18">
        <v>2.0</v>
      </c>
      <c r="D70" s="17"/>
      <c r="E70" s="71"/>
      <c r="F70" s="17">
        <v>2.0</v>
      </c>
      <c r="G70" s="17"/>
      <c r="H70" s="17"/>
      <c r="I70" s="17"/>
      <c r="J70" s="17"/>
      <c r="K70" s="19">
        <f t="shared" si="3"/>
        <v>0</v>
      </c>
      <c r="L70" s="20">
        <f t="shared" si="55"/>
        <v>55</v>
      </c>
      <c r="M70" s="21">
        <f t="shared" si="42"/>
        <v>74.3</v>
      </c>
      <c r="N70" s="22">
        <f t="shared" si="43"/>
        <v>77.545</v>
      </c>
      <c r="O70" s="23">
        <f t="shared" si="44"/>
        <v>80.95225</v>
      </c>
      <c r="P70" s="24">
        <f t="shared" si="45"/>
        <v>84.5298625</v>
      </c>
      <c r="Q70" s="25">
        <f t="shared" si="46"/>
        <v>92.04284875</v>
      </c>
      <c r="R70" s="26">
        <f t="shared" si="9"/>
        <v>19.3</v>
      </c>
      <c r="S70" s="26">
        <f t="shared" si="10"/>
        <v>22.545</v>
      </c>
      <c r="T70" s="26">
        <f t="shared" si="11"/>
        <v>25.95225</v>
      </c>
      <c r="U70" s="26">
        <f t="shared" si="12"/>
        <v>29.5298625</v>
      </c>
      <c r="V70" s="19">
        <f t="shared" si="13"/>
        <v>37.04284875</v>
      </c>
      <c r="W70" s="31"/>
      <c r="X70" s="6"/>
    </row>
    <row r="71" ht="14.25" customHeight="1">
      <c r="A71" s="70" t="s">
        <v>141</v>
      </c>
      <c r="B71" s="17">
        <v>139.72816399286987</v>
      </c>
      <c r="C71" s="18">
        <v>2.0</v>
      </c>
      <c r="D71" s="17"/>
      <c r="E71" s="71"/>
      <c r="F71" s="17">
        <v>2.0</v>
      </c>
      <c r="G71" s="17"/>
      <c r="H71" s="17"/>
      <c r="I71" s="17"/>
      <c r="J71" s="17"/>
      <c r="K71" s="19">
        <f t="shared" si="3"/>
        <v>0</v>
      </c>
      <c r="L71" s="20">
        <f t="shared" si="55"/>
        <v>55</v>
      </c>
      <c r="M71" s="21">
        <f t="shared" si="42"/>
        <v>74.3</v>
      </c>
      <c r="N71" s="22">
        <f t="shared" si="43"/>
        <v>77.545</v>
      </c>
      <c r="O71" s="23">
        <f t="shared" si="44"/>
        <v>80.95225</v>
      </c>
      <c r="P71" s="24">
        <f t="shared" si="45"/>
        <v>84.5298625</v>
      </c>
      <c r="Q71" s="25">
        <f t="shared" si="46"/>
        <v>92.04284875</v>
      </c>
      <c r="R71" s="26">
        <f t="shared" si="9"/>
        <v>19.3</v>
      </c>
      <c r="S71" s="26">
        <f t="shared" si="10"/>
        <v>22.545</v>
      </c>
      <c r="T71" s="26">
        <f t="shared" si="11"/>
        <v>25.95225</v>
      </c>
      <c r="U71" s="26">
        <f t="shared" si="12"/>
        <v>29.5298625</v>
      </c>
      <c r="V71" s="19">
        <f t="shared" si="13"/>
        <v>37.04284875</v>
      </c>
      <c r="W71" s="31"/>
      <c r="X71" s="6"/>
    </row>
    <row r="72" ht="14.25" customHeight="1">
      <c r="A72" s="70" t="s">
        <v>142</v>
      </c>
      <c r="B72" s="17">
        <v>782.3083778966133</v>
      </c>
      <c r="C72" s="18">
        <f t="shared" ref="C72:C74" si="57">B72/100</f>
        <v>7.823083779</v>
      </c>
      <c r="D72" s="17">
        <f t="shared" ref="D72:D73" si="58">B72-550</f>
        <v>232.3083779</v>
      </c>
      <c r="E72" s="71">
        <v>3.0</v>
      </c>
      <c r="F72" s="17">
        <v>3.0</v>
      </c>
      <c r="G72" s="17">
        <v>4.0</v>
      </c>
      <c r="H72" s="17">
        <v>1.0</v>
      </c>
      <c r="I72" s="17"/>
      <c r="J72" s="17"/>
      <c r="K72" s="19">
        <f t="shared" si="3"/>
        <v>33</v>
      </c>
      <c r="L72" s="20">
        <f t="shared" si="55"/>
        <v>88</v>
      </c>
      <c r="M72" s="21">
        <f t="shared" si="42"/>
        <v>104.0652175</v>
      </c>
      <c r="N72" s="22">
        <f t="shared" si="43"/>
        <v>107.3102175</v>
      </c>
      <c r="O72" s="23">
        <f t="shared" si="44"/>
        <v>110.7174675</v>
      </c>
      <c r="P72" s="24">
        <f t="shared" si="45"/>
        <v>114.29508</v>
      </c>
      <c r="Q72" s="25">
        <f t="shared" si="46"/>
        <v>121.8080663</v>
      </c>
      <c r="R72" s="26">
        <f t="shared" si="9"/>
        <v>16.0652175</v>
      </c>
      <c r="S72" s="26">
        <f t="shared" si="10"/>
        <v>19.3102175</v>
      </c>
      <c r="T72" s="26">
        <f t="shared" si="11"/>
        <v>22.7174675</v>
      </c>
      <c r="U72" s="26">
        <f t="shared" si="12"/>
        <v>26.29508</v>
      </c>
      <c r="V72" s="19">
        <f t="shared" si="13"/>
        <v>33.80806625</v>
      </c>
      <c r="W72" s="31"/>
      <c r="X72" s="6"/>
    </row>
    <row r="73" ht="14.25" customHeight="1">
      <c r="A73" s="70" t="s">
        <v>143</v>
      </c>
      <c r="B73" s="17">
        <v>966.4995543672013</v>
      </c>
      <c r="C73" s="18">
        <f t="shared" si="57"/>
        <v>9.664995544</v>
      </c>
      <c r="D73" s="17">
        <f t="shared" si="58"/>
        <v>416.4995544</v>
      </c>
      <c r="E73" s="71">
        <v>5.0</v>
      </c>
      <c r="F73" s="17">
        <v>3.0</v>
      </c>
      <c r="G73" s="17">
        <v>4.0</v>
      </c>
      <c r="H73" s="17">
        <v>3.0</v>
      </c>
      <c r="I73" s="17"/>
      <c r="J73" s="17"/>
      <c r="K73" s="19">
        <f t="shared" si="3"/>
        <v>55</v>
      </c>
      <c r="L73" s="20">
        <f t="shared" si="55"/>
        <v>110</v>
      </c>
      <c r="M73" s="21">
        <f t="shared" si="42"/>
        <v>114.5276525</v>
      </c>
      <c r="N73" s="22">
        <f t="shared" si="43"/>
        <v>117.7726525</v>
      </c>
      <c r="O73" s="23">
        <f t="shared" si="44"/>
        <v>121.1799025</v>
      </c>
      <c r="P73" s="24">
        <f t="shared" si="45"/>
        <v>124.757515</v>
      </c>
      <c r="Q73" s="25">
        <f t="shared" si="46"/>
        <v>132.2705013</v>
      </c>
      <c r="R73" s="26">
        <f t="shared" si="9"/>
        <v>4.5276525</v>
      </c>
      <c r="S73" s="26">
        <f t="shared" si="10"/>
        <v>7.7726525</v>
      </c>
      <c r="T73" s="26">
        <f t="shared" si="11"/>
        <v>11.1799025</v>
      </c>
      <c r="U73" s="26">
        <f t="shared" si="12"/>
        <v>14.757515</v>
      </c>
      <c r="V73" s="19">
        <f t="shared" si="13"/>
        <v>22.27050125</v>
      </c>
      <c r="W73" s="31"/>
      <c r="X73" s="6"/>
    </row>
    <row r="74" ht="14.25" customHeight="1">
      <c r="A74" s="70" t="s">
        <v>144</v>
      </c>
      <c r="B74" s="17">
        <v>551.8716577540107</v>
      </c>
      <c r="C74" s="18">
        <f t="shared" si="57"/>
        <v>5.518716578</v>
      </c>
      <c r="D74" s="17"/>
      <c r="E74" s="71">
        <v>1.0</v>
      </c>
      <c r="F74" s="17">
        <v>3.0</v>
      </c>
      <c r="G74" s="17">
        <v>3.0</v>
      </c>
      <c r="H74" s="17"/>
      <c r="I74" s="17"/>
      <c r="J74" s="17"/>
      <c r="K74" s="19">
        <f t="shared" si="3"/>
        <v>11</v>
      </c>
      <c r="L74" s="20">
        <f t="shared" si="55"/>
        <v>66</v>
      </c>
      <c r="M74" s="21">
        <f t="shared" si="42"/>
        <v>93.8755</v>
      </c>
      <c r="N74" s="22">
        <f t="shared" si="43"/>
        <v>97.1205</v>
      </c>
      <c r="O74" s="23">
        <f t="shared" si="44"/>
        <v>100.52775</v>
      </c>
      <c r="P74" s="24">
        <f t="shared" si="45"/>
        <v>104.1053625</v>
      </c>
      <c r="Q74" s="25">
        <f t="shared" si="46"/>
        <v>111.6183488</v>
      </c>
      <c r="R74" s="26">
        <f t="shared" si="9"/>
        <v>27.8755</v>
      </c>
      <c r="S74" s="26">
        <f t="shared" si="10"/>
        <v>31.1205</v>
      </c>
      <c r="T74" s="26">
        <f t="shared" si="11"/>
        <v>34.52775</v>
      </c>
      <c r="U74" s="26">
        <f t="shared" si="12"/>
        <v>38.1053625</v>
      </c>
      <c r="V74" s="19">
        <f t="shared" si="13"/>
        <v>45.61834875</v>
      </c>
      <c r="W74" s="31"/>
      <c r="X74" s="6"/>
    </row>
    <row r="75" ht="14.25" customHeight="1">
      <c r="A75" s="70" t="s">
        <v>145</v>
      </c>
      <c r="B75" s="17">
        <v>1422.3484848484848</v>
      </c>
      <c r="C75" s="18">
        <v>15.0</v>
      </c>
      <c r="D75" s="17">
        <f t="shared" ref="D75:D76" si="59">B75-550</f>
        <v>872.3484848</v>
      </c>
      <c r="E75" s="71">
        <v>8.0</v>
      </c>
      <c r="F75" s="17">
        <v>3.0</v>
      </c>
      <c r="G75" s="17">
        <v>4.0</v>
      </c>
      <c r="H75" s="17">
        <v>4.0</v>
      </c>
      <c r="I75" s="17">
        <v>4.0</v>
      </c>
      <c r="J75" s="17"/>
      <c r="K75" s="19">
        <f t="shared" si="3"/>
        <v>88</v>
      </c>
      <c r="L75" s="20">
        <f t="shared" si="55"/>
        <v>143</v>
      </c>
      <c r="M75" s="21">
        <f t="shared" si="42"/>
        <v>141.8346079</v>
      </c>
      <c r="N75" s="22">
        <f t="shared" si="43"/>
        <v>145.0796079</v>
      </c>
      <c r="O75" s="23">
        <f t="shared" si="44"/>
        <v>148.4868579</v>
      </c>
      <c r="P75" s="24">
        <f t="shared" si="45"/>
        <v>152.0644704</v>
      </c>
      <c r="Q75" s="25">
        <f t="shared" si="46"/>
        <v>159.5774566</v>
      </c>
      <c r="R75" s="26">
        <f t="shared" si="9"/>
        <v>-1.16539215</v>
      </c>
      <c r="S75" s="26">
        <f t="shared" si="10"/>
        <v>2.07960785</v>
      </c>
      <c r="T75" s="26">
        <f t="shared" si="11"/>
        <v>5.48685785</v>
      </c>
      <c r="U75" s="26">
        <f t="shared" si="12"/>
        <v>9.06447035</v>
      </c>
      <c r="V75" s="19">
        <f t="shared" si="13"/>
        <v>16.5774566</v>
      </c>
      <c r="W75" s="31"/>
      <c r="X75" s="6"/>
    </row>
    <row r="76" ht="14.25" customHeight="1">
      <c r="A76" s="70" t="s">
        <v>146</v>
      </c>
      <c r="B76" s="17">
        <v>1026.0026737967914</v>
      </c>
      <c r="C76" s="18">
        <v>11.0</v>
      </c>
      <c r="D76" s="17">
        <f t="shared" si="59"/>
        <v>476.0026738</v>
      </c>
      <c r="E76" s="71">
        <v>5.0</v>
      </c>
      <c r="F76" s="17">
        <v>3.0</v>
      </c>
      <c r="G76" s="17">
        <v>4.0</v>
      </c>
      <c r="H76" s="17">
        <v>4.0</v>
      </c>
      <c r="I76" s="17"/>
      <c r="J76" s="17"/>
      <c r="K76" s="19">
        <f t="shared" si="3"/>
        <v>55</v>
      </c>
      <c r="L76" s="20">
        <f t="shared" si="55"/>
        <v>110</v>
      </c>
      <c r="M76" s="21">
        <f t="shared" si="42"/>
        <v>119.75887</v>
      </c>
      <c r="N76" s="22">
        <f t="shared" si="43"/>
        <v>123.00387</v>
      </c>
      <c r="O76" s="23">
        <f t="shared" si="44"/>
        <v>126.41112</v>
      </c>
      <c r="P76" s="24">
        <f t="shared" si="45"/>
        <v>129.9887325</v>
      </c>
      <c r="Q76" s="25">
        <f t="shared" si="46"/>
        <v>137.5017188</v>
      </c>
      <c r="R76" s="26">
        <f t="shared" si="9"/>
        <v>9.75887</v>
      </c>
      <c r="S76" s="26">
        <f t="shared" si="10"/>
        <v>13.00387</v>
      </c>
      <c r="T76" s="26">
        <f t="shared" si="11"/>
        <v>16.41112</v>
      </c>
      <c r="U76" s="26">
        <f t="shared" si="12"/>
        <v>19.9887325</v>
      </c>
      <c r="V76" s="19">
        <f t="shared" si="13"/>
        <v>27.50171875</v>
      </c>
      <c r="W76" s="31"/>
      <c r="X76" s="6"/>
    </row>
    <row r="77" ht="14.25" customHeight="1">
      <c r="A77" s="70" t="s">
        <v>147</v>
      </c>
      <c r="B77" s="17">
        <v>411.34135472370764</v>
      </c>
      <c r="C77" s="18">
        <v>5.0</v>
      </c>
      <c r="D77" s="17"/>
      <c r="E77" s="71">
        <f t="shared" ref="E77:E78" si="60">ROUNDUP(D77/130,0)</f>
        <v>0</v>
      </c>
      <c r="F77" s="17">
        <v>3.0</v>
      </c>
      <c r="G77" s="17">
        <v>2.0</v>
      </c>
      <c r="H77" s="17"/>
      <c r="I77" s="17"/>
      <c r="J77" s="17"/>
      <c r="K77" s="19">
        <f t="shared" si="3"/>
        <v>0</v>
      </c>
      <c r="L77" s="20">
        <f t="shared" si="55"/>
        <v>55</v>
      </c>
      <c r="M77" s="21">
        <f t="shared" si="42"/>
        <v>88.917</v>
      </c>
      <c r="N77" s="22">
        <f t="shared" si="43"/>
        <v>92.162</v>
      </c>
      <c r="O77" s="23">
        <f t="shared" si="44"/>
        <v>95.56925</v>
      </c>
      <c r="P77" s="24">
        <f t="shared" si="45"/>
        <v>99.1468625</v>
      </c>
      <c r="Q77" s="25">
        <f t="shared" si="46"/>
        <v>106.6598488</v>
      </c>
      <c r="R77" s="26">
        <f t="shared" si="9"/>
        <v>33.917</v>
      </c>
      <c r="S77" s="26">
        <f t="shared" si="10"/>
        <v>37.162</v>
      </c>
      <c r="T77" s="26">
        <f t="shared" si="11"/>
        <v>40.56925</v>
      </c>
      <c r="U77" s="26">
        <f t="shared" si="12"/>
        <v>44.1468625</v>
      </c>
      <c r="V77" s="19">
        <f t="shared" si="13"/>
        <v>51.65984875</v>
      </c>
      <c r="W77" s="31"/>
      <c r="X77" s="6"/>
    </row>
    <row r="78" ht="14.25" customHeight="1">
      <c r="A78" s="70" t="s">
        <v>148</v>
      </c>
      <c r="B78" s="17">
        <v>548.4625668449197</v>
      </c>
      <c r="C78" s="18">
        <v>6.0</v>
      </c>
      <c r="D78" s="17"/>
      <c r="E78" s="71">
        <f t="shared" si="60"/>
        <v>0</v>
      </c>
      <c r="F78" s="17">
        <v>3.0</v>
      </c>
      <c r="G78" s="17">
        <v>3.0</v>
      </c>
      <c r="H78" s="17"/>
      <c r="I78" s="17"/>
      <c r="J78" s="17"/>
      <c r="K78" s="19">
        <f t="shared" si="3"/>
        <v>0</v>
      </c>
      <c r="L78" s="20">
        <f t="shared" si="55"/>
        <v>55</v>
      </c>
      <c r="M78" s="21">
        <f t="shared" si="42"/>
        <v>93.8755</v>
      </c>
      <c r="N78" s="22">
        <f t="shared" si="43"/>
        <v>97.1205</v>
      </c>
      <c r="O78" s="23">
        <f t="shared" si="44"/>
        <v>100.52775</v>
      </c>
      <c r="P78" s="24">
        <f t="shared" si="45"/>
        <v>104.1053625</v>
      </c>
      <c r="Q78" s="25">
        <f t="shared" si="46"/>
        <v>111.6183488</v>
      </c>
      <c r="R78" s="26">
        <f t="shared" si="9"/>
        <v>38.8755</v>
      </c>
      <c r="S78" s="26">
        <f t="shared" si="10"/>
        <v>42.1205</v>
      </c>
      <c r="T78" s="26">
        <f t="shared" si="11"/>
        <v>45.52775</v>
      </c>
      <c r="U78" s="26">
        <f t="shared" si="12"/>
        <v>49.1053625</v>
      </c>
      <c r="V78" s="19">
        <f t="shared" si="13"/>
        <v>56.61834875</v>
      </c>
      <c r="W78" s="31"/>
      <c r="X78" s="6"/>
    </row>
    <row r="79" ht="14.25" customHeight="1">
      <c r="A79" s="70" t="s">
        <v>149</v>
      </c>
      <c r="B79" s="17">
        <v>263.0</v>
      </c>
      <c r="C79" s="18">
        <v>3.0</v>
      </c>
      <c r="D79" s="17"/>
      <c r="E79" s="71"/>
      <c r="F79" s="17">
        <v>3.0</v>
      </c>
      <c r="G79" s="17"/>
      <c r="H79" s="17"/>
      <c r="I79" s="17"/>
      <c r="J79" s="17"/>
      <c r="K79" s="19">
        <f t="shared" si="3"/>
        <v>0</v>
      </c>
      <c r="L79" s="20">
        <f>$Y$19*3+K79</f>
        <v>165</v>
      </c>
      <c r="M79" s="21">
        <f t="shared" si="42"/>
        <v>79</v>
      </c>
      <c r="N79" s="22">
        <f t="shared" si="43"/>
        <v>82.245</v>
      </c>
      <c r="O79" s="23">
        <f t="shared" si="44"/>
        <v>85.65225</v>
      </c>
      <c r="P79" s="24">
        <f t="shared" si="45"/>
        <v>89.2298625</v>
      </c>
      <c r="Q79" s="25">
        <f t="shared" si="46"/>
        <v>96.74284875</v>
      </c>
      <c r="R79" s="26">
        <f t="shared" si="9"/>
        <v>-86</v>
      </c>
      <c r="S79" s="26">
        <f t="shared" si="10"/>
        <v>-82.755</v>
      </c>
      <c r="T79" s="26">
        <f t="shared" si="11"/>
        <v>-79.34775</v>
      </c>
      <c r="U79" s="26">
        <f t="shared" si="12"/>
        <v>-75.7701375</v>
      </c>
      <c r="V79" s="19">
        <f t="shared" si="13"/>
        <v>-68.25715125</v>
      </c>
      <c r="W79" s="31"/>
      <c r="X79" s="6"/>
    </row>
    <row r="80" ht="14.25" customHeight="1">
      <c r="A80" s="70" t="s">
        <v>150</v>
      </c>
      <c r="B80" s="17">
        <v>243.73885918003566</v>
      </c>
      <c r="C80" s="18">
        <v>3.0</v>
      </c>
      <c r="D80" s="17"/>
      <c r="E80" s="71"/>
      <c r="F80" s="17">
        <v>3.0</v>
      </c>
      <c r="G80" s="17"/>
      <c r="H80" s="17"/>
      <c r="I80" s="17"/>
      <c r="J80" s="17"/>
      <c r="K80" s="19">
        <f t="shared" si="3"/>
        <v>0</v>
      </c>
      <c r="L80" s="20">
        <f t="shared" ref="L80:L84" si="61">$Y$19+K80</f>
        <v>55</v>
      </c>
      <c r="M80" s="21">
        <f t="shared" si="42"/>
        <v>79</v>
      </c>
      <c r="N80" s="22">
        <f t="shared" si="43"/>
        <v>82.245</v>
      </c>
      <c r="O80" s="23">
        <f t="shared" si="44"/>
        <v>85.65225</v>
      </c>
      <c r="P80" s="24">
        <f t="shared" si="45"/>
        <v>89.2298625</v>
      </c>
      <c r="Q80" s="25">
        <f t="shared" si="46"/>
        <v>96.74284875</v>
      </c>
      <c r="R80" s="26">
        <f t="shared" si="9"/>
        <v>24</v>
      </c>
      <c r="S80" s="26">
        <f t="shared" si="10"/>
        <v>27.245</v>
      </c>
      <c r="T80" s="26">
        <f t="shared" si="11"/>
        <v>30.65225</v>
      </c>
      <c r="U80" s="26">
        <f t="shared" si="12"/>
        <v>34.2298625</v>
      </c>
      <c r="V80" s="19">
        <f t="shared" si="13"/>
        <v>41.74284875</v>
      </c>
      <c r="W80" s="31"/>
      <c r="X80" s="6"/>
    </row>
    <row r="81" ht="14.25" customHeight="1">
      <c r="A81" s="70" t="s">
        <v>151</v>
      </c>
      <c r="B81" s="17">
        <v>649.7883244206773</v>
      </c>
      <c r="C81" s="18">
        <v>7.0</v>
      </c>
      <c r="D81" s="17"/>
      <c r="E81" s="71">
        <v>1.0</v>
      </c>
      <c r="F81" s="17">
        <v>3.0</v>
      </c>
      <c r="G81" s="17">
        <v>4.0</v>
      </c>
      <c r="H81" s="17"/>
      <c r="I81" s="17"/>
      <c r="J81" s="17"/>
      <c r="K81" s="19">
        <f t="shared" si="3"/>
        <v>11</v>
      </c>
      <c r="L81" s="20">
        <f t="shared" si="61"/>
        <v>66</v>
      </c>
      <c r="M81" s="21">
        <f t="shared" si="42"/>
        <v>98.834</v>
      </c>
      <c r="N81" s="22">
        <f t="shared" si="43"/>
        <v>102.079</v>
      </c>
      <c r="O81" s="23">
        <f t="shared" si="44"/>
        <v>105.48625</v>
      </c>
      <c r="P81" s="24">
        <f t="shared" si="45"/>
        <v>109.0638625</v>
      </c>
      <c r="Q81" s="25">
        <f t="shared" si="46"/>
        <v>116.5768488</v>
      </c>
      <c r="R81" s="26">
        <f t="shared" si="9"/>
        <v>32.834</v>
      </c>
      <c r="S81" s="26">
        <f t="shared" si="10"/>
        <v>36.079</v>
      </c>
      <c r="T81" s="26">
        <f t="shared" si="11"/>
        <v>39.48625</v>
      </c>
      <c r="U81" s="26">
        <f t="shared" si="12"/>
        <v>43.0638625</v>
      </c>
      <c r="V81" s="19">
        <f t="shared" si="13"/>
        <v>50.57684875</v>
      </c>
      <c r="W81" s="31"/>
      <c r="X81" s="6"/>
    </row>
    <row r="82" ht="14.25" customHeight="1">
      <c r="A82" s="70" t="s">
        <v>152</v>
      </c>
      <c r="B82" s="17">
        <v>628.9549910873441</v>
      </c>
      <c r="C82" s="18">
        <v>7.0</v>
      </c>
      <c r="D82" s="17"/>
      <c r="E82" s="71">
        <v>1.0</v>
      </c>
      <c r="F82" s="17">
        <v>3.0</v>
      </c>
      <c r="G82" s="17">
        <v>4.0</v>
      </c>
      <c r="H82" s="17"/>
      <c r="I82" s="17"/>
      <c r="J82" s="17"/>
      <c r="K82" s="19">
        <f t="shared" si="3"/>
        <v>11</v>
      </c>
      <c r="L82" s="20">
        <f t="shared" si="61"/>
        <v>66</v>
      </c>
      <c r="M82" s="21">
        <f t="shared" si="42"/>
        <v>98.834</v>
      </c>
      <c r="N82" s="22">
        <f t="shared" si="43"/>
        <v>102.079</v>
      </c>
      <c r="O82" s="23">
        <f t="shared" si="44"/>
        <v>105.48625</v>
      </c>
      <c r="P82" s="24">
        <f t="shared" si="45"/>
        <v>109.0638625</v>
      </c>
      <c r="Q82" s="25">
        <f t="shared" si="46"/>
        <v>116.5768488</v>
      </c>
      <c r="R82" s="26">
        <f t="shared" si="9"/>
        <v>32.834</v>
      </c>
      <c r="S82" s="26">
        <f t="shared" si="10"/>
        <v>36.079</v>
      </c>
      <c r="T82" s="26">
        <f t="shared" si="11"/>
        <v>39.48625</v>
      </c>
      <c r="U82" s="26">
        <f t="shared" si="12"/>
        <v>43.0638625</v>
      </c>
      <c r="V82" s="19">
        <f t="shared" si="13"/>
        <v>50.57684875</v>
      </c>
      <c r="W82" s="31"/>
      <c r="X82" s="6"/>
    </row>
    <row r="83" ht="14.25" customHeight="1">
      <c r="A83" s="70" t="s">
        <v>153</v>
      </c>
      <c r="B83" s="17">
        <v>226.41488413547236</v>
      </c>
      <c r="C83" s="18">
        <v>3.0</v>
      </c>
      <c r="D83" s="17"/>
      <c r="E83" s="71"/>
      <c r="F83" s="17">
        <v>3.0</v>
      </c>
      <c r="G83" s="17"/>
      <c r="H83" s="17"/>
      <c r="I83" s="17"/>
      <c r="J83" s="17"/>
      <c r="K83" s="19">
        <f t="shared" si="3"/>
        <v>0</v>
      </c>
      <c r="L83" s="20">
        <f t="shared" si="61"/>
        <v>55</v>
      </c>
      <c r="M83" s="21">
        <f t="shared" si="42"/>
        <v>79</v>
      </c>
      <c r="N83" s="22">
        <f t="shared" si="43"/>
        <v>82.245</v>
      </c>
      <c r="O83" s="23">
        <f t="shared" si="44"/>
        <v>85.65225</v>
      </c>
      <c r="P83" s="24">
        <f t="shared" si="45"/>
        <v>89.2298625</v>
      </c>
      <c r="Q83" s="25">
        <f t="shared" si="46"/>
        <v>96.74284875</v>
      </c>
      <c r="R83" s="26">
        <f t="shared" si="9"/>
        <v>24</v>
      </c>
      <c r="S83" s="26">
        <f t="shared" si="10"/>
        <v>27.245</v>
      </c>
      <c r="T83" s="26">
        <f t="shared" si="11"/>
        <v>30.65225</v>
      </c>
      <c r="U83" s="26">
        <f t="shared" si="12"/>
        <v>34.2298625</v>
      </c>
      <c r="V83" s="19">
        <f t="shared" si="13"/>
        <v>41.74284875</v>
      </c>
      <c r="W83" s="31"/>
      <c r="X83" s="6"/>
    </row>
    <row r="84" ht="14.25" customHeight="1">
      <c r="A84" s="70" t="s">
        <v>154</v>
      </c>
      <c r="B84" s="17">
        <v>744.6301247771835</v>
      </c>
      <c r="C84" s="18">
        <v>8.0</v>
      </c>
      <c r="D84" s="17">
        <f>B84-550</f>
        <v>194.6301248</v>
      </c>
      <c r="E84" s="71">
        <f>ROUNDUP(D84/130,0)</f>
        <v>2</v>
      </c>
      <c r="F84" s="17">
        <v>3.0</v>
      </c>
      <c r="G84" s="17">
        <v>4.0</v>
      </c>
      <c r="H84" s="17">
        <v>1.0</v>
      </c>
      <c r="I84" s="17"/>
      <c r="J84" s="17"/>
      <c r="K84" s="19">
        <f t="shared" si="3"/>
        <v>22</v>
      </c>
      <c r="L84" s="20">
        <f t="shared" si="61"/>
        <v>77</v>
      </c>
      <c r="M84" s="21">
        <f t="shared" si="42"/>
        <v>104.0652175</v>
      </c>
      <c r="N84" s="22">
        <f t="shared" si="43"/>
        <v>107.3102175</v>
      </c>
      <c r="O84" s="23">
        <f t="shared" si="44"/>
        <v>110.7174675</v>
      </c>
      <c r="P84" s="24">
        <f t="shared" si="45"/>
        <v>114.29508</v>
      </c>
      <c r="Q84" s="25">
        <f t="shared" si="46"/>
        <v>121.8080663</v>
      </c>
      <c r="R84" s="26">
        <f t="shared" si="9"/>
        <v>27.0652175</v>
      </c>
      <c r="S84" s="26">
        <f t="shared" si="10"/>
        <v>30.3102175</v>
      </c>
      <c r="T84" s="26">
        <f t="shared" si="11"/>
        <v>33.7174675</v>
      </c>
      <c r="U84" s="26">
        <f t="shared" si="12"/>
        <v>37.29508</v>
      </c>
      <c r="V84" s="19">
        <f t="shared" si="13"/>
        <v>44.80806625</v>
      </c>
      <c r="W84" s="31"/>
      <c r="X84" s="6"/>
    </row>
    <row r="85" ht="14.25" customHeight="1">
      <c r="A85" s="70" t="s">
        <v>155</v>
      </c>
      <c r="B85" s="17">
        <v>68.40463458110516</v>
      </c>
      <c r="C85" s="18">
        <f>B85/100</f>
        <v>0.6840463458</v>
      </c>
      <c r="D85" s="17"/>
      <c r="E85" s="71"/>
      <c r="F85" s="17">
        <v>1.0</v>
      </c>
      <c r="G85" s="17"/>
      <c r="H85" s="17"/>
      <c r="I85" s="17"/>
      <c r="J85" s="17"/>
      <c r="K85" s="19">
        <f t="shared" si="3"/>
        <v>0</v>
      </c>
      <c r="L85" s="20">
        <f>$Y$19*2+K85</f>
        <v>110</v>
      </c>
      <c r="M85" s="21">
        <f t="shared" si="42"/>
        <v>69.6</v>
      </c>
      <c r="N85" s="22">
        <f t="shared" si="43"/>
        <v>72.845</v>
      </c>
      <c r="O85" s="23">
        <f t="shared" si="44"/>
        <v>76.25225</v>
      </c>
      <c r="P85" s="24">
        <f t="shared" si="45"/>
        <v>79.8298625</v>
      </c>
      <c r="Q85" s="25">
        <f t="shared" si="46"/>
        <v>87.34284875</v>
      </c>
      <c r="R85" s="26">
        <f t="shared" si="9"/>
        <v>-40.4</v>
      </c>
      <c r="S85" s="26">
        <f t="shared" si="10"/>
        <v>-37.155</v>
      </c>
      <c r="T85" s="26">
        <f t="shared" si="11"/>
        <v>-33.74775</v>
      </c>
      <c r="U85" s="26">
        <f t="shared" si="12"/>
        <v>-30.1701375</v>
      </c>
      <c r="V85" s="19">
        <f t="shared" si="13"/>
        <v>-22.65715125</v>
      </c>
      <c r="W85" s="31"/>
      <c r="X85" s="6"/>
    </row>
    <row r="86" ht="14.25" customHeight="1">
      <c r="A86" s="70" t="s">
        <v>156</v>
      </c>
      <c r="B86" s="17">
        <v>528.4313725490196</v>
      </c>
      <c r="C86" s="18">
        <v>6.0</v>
      </c>
      <c r="D86" s="17"/>
      <c r="E86" s="71">
        <f>ROUNDUP(D86/130,0)</f>
        <v>0</v>
      </c>
      <c r="F86" s="17">
        <v>3.0</v>
      </c>
      <c r="G86" s="17">
        <v>3.0</v>
      </c>
      <c r="H86" s="17"/>
      <c r="I86" s="17"/>
      <c r="J86" s="17"/>
      <c r="K86" s="19">
        <f t="shared" si="3"/>
        <v>0</v>
      </c>
      <c r="L86" s="20">
        <f>$Y$19+K86</f>
        <v>55</v>
      </c>
      <c r="M86" s="21">
        <f t="shared" si="42"/>
        <v>93.8755</v>
      </c>
      <c r="N86" s="22">
        <f t="shared" si="43"/>
        <v>97.1205</v>
      </c>
      <c r="O86" s="23">
        <f t="shared" si="44"/>
        <v>100.52775</v>
      </c>
      <c r="P86" s="24">
        <f t="shared" si="45"/>
        <v>104.1053625</v>
      </c>
      <c r="Q86" s="25">
        <f t="shared" si="46"/>
        <v>111.6183488</v>
      </c>
      <c r="R86" s="26">
        <f t="shared" si="9"/>
        <v>38.8755</v>
      </c>
      <c r="S86" s="26">
        <f t="shared" si="10"/>
        <v>42.1205</v>
      </c>
      <c r="T86" s="26">
        <f t="shared" si="11"/>
        <v>45.52775</v>
      </c>
      <c r="U86" s="26">
        <f t="shared" si="12"/>
        <v>49.1053625</v>
      </c>
      <c r="V86" s="19">
        <f t="shared" si="13"/>
        <v>56.61834875</v>
      </c>
      <c r="W86" s="31"/>
      <c r="X86" s="6"/>
    </row>
    <row r="87" ht="14.25" customHeight="1">
      <c r="A87" s="70" t="s">
        <v>157</v>
      </c>
      <c r="B87" s="17">
        <v>307.4977718360071</v>
      </c>
      <c r="C87" s="18">
        <v>4.0</v>
      </c>
      <c r="D87" s="17"/>
      <c r="E87" s="71"/>
      <c r="F87" s="17">
        <v>3.0</v>
      </c>
      <c r="G87" s="17">
        <v>1.0</v>
      </c>
      <c r="H87" s="17"/>
      <c r="I87" s="17"/>
      <c r="J87" s="17"/>
      <c r="K87" s="19">
        <f t="shared" si="3"/>
        <v>0</v>
      </c>
      <c r="L87" s="20">
        <f>$Y$19*2+K87</f>
        <v>110</v>
      </c>
      <c r="M87" s="21">
        <f t="shared" si="42"/>
        <v>83.9585</v>
      </c>
      <c r="N87" s="22">
        <f t="shared" si="43"/>
        <v>87.2035</v>
      </c>
      <c r="O87" s="23">
        <f t="shared" si="44"/>
        <v>90.61075</v>
      </c>
      <c r="P87" s="24">
        <f t="shared" si="45"/>
        <v>94.1883625</v>
      </c>
      <c r="Q87" s="25">
        <f t="shared" si="46"/>
        <v>101.7013488</v>
      </c>
      <c r="R87" s="26">
        <f t="shared" si="9"/>
        <v>-26.0415</v>
      </c>
      <c r="S87" s="26">
        <f t="shared" si="10"/>
        <v>-22.7965</v>
      </c>
      <c r="T87" s="26">
        <f t="shared" si="11"/>
        <v>-19.38925</v>
      </c>
      <c r="U87" s="26">
        <f t="shared" si="12"/>
        <v>-15.8116375</v>
      </c>
      <c r="V87" s="19">
        <f t="shared" si="13"/>
        <v>-8.29865125</v>
      </c>
      <c r="W87" s="31"/>
      <c r="X87" s="6"/>
    </row>
    <row r="88" ht="14.25" customHeight="1">
      <c r="A88" s="70" t="s">
        <v>158</v>
      </c>
      <c r="B88" s="17">
        <v>2016.6889483065954</v>
      </c>
      <c r="C88" s="18">
        <v>21.0</v>
      </c>
      <c r="D88" s="17">
        <f t="shared" ref="D88:D91" si="62">B88-550</f>
        <v>1466.688948</v>
      </c>
      <c r="E88" s="71">
        <v>15.0</v>
      </c>
      <c r="F88" s="17">
        <v>3.0</v>
      </c>
      <c r="G88" s="17">
        <v>4.0</v>
      </c>
      <c r="H88" s="17">
        <v>4.0</v>
      </c>
      <c r="I88" s="17">
        <v>4.0</v>
      </c>
      <c r="J88" s="17">
        <v>6.0</v>
      </c>
      <c r="K88" s="19">
        <f t="shared" si="3"/>
        <v>165</v>
      </c>
      <c r="L88" s="20">
        <f>$Y$19+K88</f>
        <v>220</v>
      </c>
      <c r="M88" s="21">
        <f t="shared" si="42"/>
        <v>176.769463</v>
      </c>
      <c r="N88" s="22">
        <f t="shared" si="43"/>
        <v>180.014463</v>
      </c>
      <c r="O88" s="23">
        <f t="shared" si="44"/>
        <v>183.421713</v>
      </c>
      <c r="P88" s="24">
        <f t="shared" si="45"/>
        <v>186.9993255</v>
      </c>
      <c r="Q88" s="25">
        <f t="shared" si="46"/>
        <v>194.5123117</v>
      </c>
      <c r="R88" s="26">
        <f t="shared" si="9"/>
        <v>-43.230537</v>
      </c>
      <c r="S88" s="26">
        <f t="shared" si="10"/>
        <v>-39.985537</v>
      </c>
      <c r="T88" s="26">
        <f t="shared" si="11"/>
        <v>-36.578287</v>
      </c>
      <c r="U88" s="26">
        <f t="shared" si="12"/>
        <v>-33.0006745</v>
      </c>
      <c r="V88" s="19">
        <f t="shared" si="13"/>
        <v>-25.48768825</v>
      </c>
      <c r="W88" s="31"/>
      <c r="X88" s="6"/>
    </row>
    <row r="89" ht="14.25" customHeight="1">
      <c r="A89" s="75" t="s">
        <v>159</v>
      </c>
      <c r="B89" s="17">
        <v>637.7005347593582</v>
      </c>
      <c r="C89" s="18">
        <v>11.0</v>
      </c>
      <c r="D89" s="17">
        <f t="shared" si="62"/>
        <v>87.70053476</v>
      </c>
      <c r="E89" s="71">
        <v>6.0</v>
      </c>
      <c r="F89" s="17">
        <v>3.0</v>
      </c>
      <c r="G89" s="17">
        <v>4.0</v>
      </c>
      <c r="H89" s="17">
        <v>4.0</v>
      </c>
      <c r="I89" s="17"/>
      <c r="J89" s="17"/>
      <c r="K89" s="19">
        <f t="shared" si="3"/>
        <v>66</v>
      </c>
      <c r="L89" s="20">
        <f>$Y$20+K89</f>
        <v>230.72</v>
      </c>
      <c r="M89" s="21">
        <f>F89*$Y$3+G89*$Y$4+H89*$Y$5+I89*$Y$6+J89*$Y$7+$Z$20</f>
        <v>249.22847</v>
      </c>
      <c r="N89" s="22">
        <f>F89*$Y$3+G89*$Y$4+H89*$Y$5+I89*$Y$6+J89*$Y$7+$AA$20</f>
        <v>258.94695</v>
      </c>
      <c r="O89" s="23">
        <f>F89*$Y$3+G89*$Y$4+H89*$Y$5+I89*$Y$6+J89*$Y$7+$AB$20</f>
        <v>269.151354</v>
      </c>
      <c r="P89" s="24">
        <f>F89*$Y$3+G89*$Y$4+H89*$Y$5+I89*$Y$6+J89*$Y$7+$AC$20</f>
        <v>279.8659782</v>
      </c>
      <c r="Q89" s="25">
        <f t="shared" si="46"/>
        <v>137.5017188</v>
      </c>
      <c r="R89" s="26">
        <f t="shared" si="9"/>
        <v>18.50847</v>
      </c>
      <c r="S89" s="26">
        <f t="shared" si="10"/>
        <v>28.22695</v>
      </c>
      <c r="T89" s="26">
        <f t="shared" si="11"/>
        <v>38.431354</v>
      </c>
      <c r="U89" s="26">
        <f t="shared" si="12"/>
        <v>49.1459782</v>
      </c>
      <c r="V89" s="19">
        <f t="shared" si="13"/>
        <v>-93.21828125</v>
      </c>
      <c r="W89" s="31"/>
      <c r="X89" s="6"/>
    </row>
    <row r="90" ht="14.25" customHeight="1">
      <c r="A90" s="70" t="s">
        <v>160</v>
      </c>
      <c r="B90" s="17">
        <v>800.1782531194295</v>
      </c>
      <c r="C90" s="18">
        <f>B90/100</f>
        <v>8.001782531</v>
      </c>
      <c r="D90" s="17">
        <f t="shared" si="62"/>
        <v>250.1782531</v>
      </c>
      <c r="E90" s="71">
        <v>3.0</v>
      </c>
      <c r="F90" s="17">
        <v>3.0</v>
      </c>
      <c r="G90" s="17">
        <v>4.0</v>
      </c>
      <c r="H90" s="17">
        <v>1.0</v>
      </c>
      <c r="I90" s="17"/>
      <c r="J90" s="17"/>
      <c r="K90" s="19">
        <f t="shared" si="3"/>
        <v>33</v>
      </c>
      <c r="L90" s="20">
        <f t="shared" ref="L90:L92" si="63">$Y$19+K90</f>
        <v>88</v>
      </c>
      <c r="M90" s="21">
        <f t="shared" ref="M90:M105" si="64">F90*$Y$3+G90*$Y$4+H90*$Y$5+I90*$Y$6+J90*$Y$7+$Z$19</f>
        <v>104.0652175</v>
      </c>
      <c r="N90" s="22">
        <f t="shared" ref="N90:N105" si="65">F90*$Y$3+G90*$Y$4+H90*$Y$5+I90*$Y$6+J90*$Y$7+$AA$19</f>
        <v>107.3102175</v>
      </c>
      <c r="O90" s="23">
        <f t="shared" ref="O90:O105" si="66">F90*$Y$3+G90*$Y$4+H90*$Y$5+I90*$Y$6+J90*$Y$7+$AB$19</f>
        <v>110.7174675</v>
      </c>
      <c r="P90" s="24">
        <f t="shared" ref="P90:P105" si="67">F90*$Y$3+G90*$Y$4+H90*$Y$5+I90*$Y$6+J90*$Y$7+$AC$19</f>
        <v>114.29508</v>
      </c>
      <c r="Q90" s="25">
        <f t="shared" si="46"/>
        <v>121.8080663</v>
      </c>
      <c r="R90" s="26">
        <f t="shared" si="9"/>
        <v>16.0652175</v>
      </c>
      <c r="S90" s="26">
        <f t="shared" si="10"/>
        <v>19.3102175</v>
      </c>
      <c r="T90" s="26">
        <f t="shared" si="11"/>
        <v>22.7174675</v>
      </c>
      <c r="U90" s="26">
        <f t="shared" si="12"/>
        <v>26.29508</v>
      </c>
      <c r="V90" s="19">
        <f t="shared" si="13"/>
        <v>33.80806625</v>
      </c>
      <c r="W90" s="31"/>
      <c r="X90" s="6"/>
    </row>
    <row r="91" ht="14.25" customHeight="1">
      <c r="A91" s="70" t="s">
        <v>161</v>
      </c>
      <c r="B91" s="17">
        <v>739.1377005347593</v>
      </c>
      <c r="C91" s="18">
        <v>8.0</v>
      </c>
      <c r="D91" s="17">
        <f t="shared" si="62"/>
        <v>189.1377005</v>
      </c>
      <c r="E91" s="71">
        <f>ROUNDUP(D91/130,0)</f>
        <v>2</v>
      </c>
      <c r="F91" s="17">
        <v>3.0</v>
      </c>
      <c r="G91" s="17">
        <v>4.0</v>
      </c>
      <c r="H91" s="17">
        <v>1.0</v>
      </c>
      <c r="I91" s="17"/>
      <c r="J91" s="17"/>
      <c r="K91" s="19">
        <f t="shared" si="3"/>
        <v>22</v>
      </c>
      <c r="L91" s="20">
        <f t="shared" si="63"/>
        <v>77</v>
      </c>
      <c r="M91" s="21">
        <f t="shared" si="64"/>
        <v>104.0652175</v>
      </c>
      <c r="N91" s="22">
        <f t="shared" si="65"/>
        <v>107.3102175</v>
      </c>
      <c r="O91" s="23">
        <f t="shared" si="66"/>
        <v>110.7174675</v>
      </c>
      <c r="P91" s="24">
        <f t="shared" si="67"/>
        <v>114.29508</v>
      </c>
      <c r="Q91" s="25">
        <f t="shared" si="46"/>
        <v>121.8080663</v>
      </c>
      <c r="R91" s="26">
        <f t="shared" si="9"/>
        <v>27.0652175</v>
      </c>
      <c r="S91" s="26">
        <f t="shared" si="10"/>
        <v>30.3102175</v>
      </c>
      <c r="T91" s="26">
        <f t="shared" si="11"/>
        <v>33.7174675</v>
      </c>
      <c r="U91" s="26">
        <f t="shared" si="12"/>
        <v>37.29508</v>
      </c>
      <c r="V91" s="19">
        <f t="shared" si="13"/>
        <v>44.80806625</v>
      </c>
      <c r="W91" s="31"/>
      <c r="X91" s="6"/>
    </row>
    <row r="92" ht="14.25" customHeight="1">
      <c r="A92" s="70" t="s">
        <v>162</v>
      </c>
      <c r="B92" s="17">
        <v>530.8155080213904</v>
      </c>
      <c r="C92" s="18">
        <v>6.0</v>
      </c>
      <c r="D92" s="17"/>
      <c r="E92" s="71">
        <v>0.0</v>
      </c>
      <c r="F92" s="17">
        <v>3.0</v>
      </c>
      <c r="G92" s="17">
        <v>3.0</v>
      </c>
      <c r="H92" s="17"/>
      <c r="I92" s="17"/>
      <c r="J92" s="17"/>
      <c r="K92" s="19">
        <f t="shared" si="3"/>
        <v>0</v>
      </c>
      <c r="L92" s="20">
        <f t="shared" si="63"/>
        <v>55</v>
      </c>
      <c r="M92" s="21">
        <f t="shared" si="64"/>
        <v>93.8755</v>
      </c>
      <c r="N92" s="22">
        <f t="shared" si="65"/>
        <v>97.1205</v>
      </c>
      <c r="O92" s="23">
        <f t="shared" si="66"/>
        <v>100.52775</v>
      </c>
      <c r="P92" s="24">
        <f t="shared" si="67"/>
        <v>104.1053625</v>
      </c>
      <c r="Q92" s="25">
        <f t="shared" si="46"/>
        <v>111.6183488</v>
      </c>
      <c r="R92" s="26">
        <f t="shared" si="9"/>
        <v>38.8755</v>
      </c>
      <c r="S92" s="26">
        <f t="shared" si="10"/>
        <v>42.1205</v>
      </c>
      <c r="T92" s="26">
        <f t="shared" si="11"/>
        <v>45.52775</v>
      </c>
      <c r="U92" s="26">
        <f t="shared" si="12"/>
        <v>49.1053625</v>
      </c>
      <c r="V92" s="19">
        <f t="shared" si="13"/>
        <v>56.61834875</v>
      </c>
      <c r="W92" s="31"/>
      <c r="X92" s="6"/>
    </row>
    <row r="93" ht="14.25" customHeight="1">
      <c r="A93" s="70" t="s">
        <v>163</v>
      </c>
      <c r="B93" s="17">
        <v>883.4447415329768</v>
      </c>
      <c r="C93" s="18">
        <f t="shared" ref="C93:C94" si="68">B93/100</f>
        <v>8.834447415</v>
      </c>
      <c r="D93" s="17">
        <f>B93-550</f>
        <v>333.4447415</v>
      </c>
      <c r="E93" s="71">
        <v>4.0</v>
      </c>
      <c r="F93" s="17">
        <v>3.0</v>
      </c>
      <c r="G93" s="17">
        <v>4.0</v>
      </c>
      <c r="H93" s="17">
        <v>2.0</v>
      </c>
      <c r="I93" s="17"/>
      <c r="J93" s="17"/>
      <c r="K93" s="19">
        <f t="shared" si="3"/>
        <v>44</v>
      </c>
      <c r="L93" s="20">
        <f>$Y$19*2+K93</f>
        <v>154</v>
      </c>
      <c r="M93" s="21">
        <f t="shared" si="64"/>
        <v>109.296435</v>
      </c>
      <c r="N93" s="22">
        <f t="shared" si="65"/>
        <v>112.541435</v>
      </c>
      <c r="O93" s="23">
        <f t="shared" si="66"/>
        <v>115.948685</v>
      </c>
      <c r="P93" s="24">
        <f t="shared" si="67"/>
        <v>119.5262975</v>
      </c>
      <c r="Q93" s="25">
        <f t="shared" si="46"/>
        <v>127.0392838</v>
      </c>
      <c r="R93" s="26">
        <f t="shared" si="9"/>
        <v>-44.703565</v>
      </c>
      <c r="S93" s="26">
        <f t="shared" si="10"/>
        <v>-41.458565</v>
      </c>
      <c r="T93" s="26">
        <f t="shared" si="11"/>
        <v>-38.051315</v>
      </c>
      <c r="U93" s="26">
        <f t="shared" si="12"/>
        <v>-34.4737025</v>
      </c>
      <c r="V93" s="19">
        <f t="shared" si="13"/>
        <v>-26.96071625</v>
      </c>
      <c r="W93" s="31"/>
      <c r="X93" s="6"/>
    </row>
    <row r="94" ht="14.25" customHeight="1">
      <c r="A94" s="70" t="s">
        <v>164</v>
      </c>
      <c r="B94" s="17">
        <v>264.2156862745098</v>
      </c>
      <c r="C94" s="18">
        <f t="shared" si="68"/>
        <v>2.642156863</v>
      </c>
      <c r="D94" s="17"/>
      <c r="E94" s="71"/>
      <c r="F94" s="17">
        <v>3.0</v>
      </c>
      <c r="G94" s="17"/>
      <c r="H94" s="17"/>
      <c r="I94" s="17"/>
      <c r="J94" s="17"/>
      <c r="K94" s="19">
        <f t="shared" si="3"/>
        <v>0</v>
      </c>
      <c r="L94" s="20">
        <f t="shared" ref="L94:L105" si="69">$Y$19+K94</f>
        <v>55</v>
      </c>
      <c r="M94" s="21">
        <f t="shared" si="64"/>
        <v>79</v>
      </c>
      <c r="N94" s="22">
        <f t="shared" si="65"/>
        <v>82.245</v>
      </c>
      <c r="O94" s="23">
        <f t="shared" si="66"/>
        <v>85.65225</v>
      </c>
      <c r="P94" s="24">
        <f t="shared" si="67"/>
        <v>89.2298625</v>
      </c>
      <c r="Q94" s="25">
        <f t="shared" si="46"/>
        <v>96.74284875</v>
      </c>
      <c r="R94" s="26">
        <f t="shared" si="9"/>
        <v>24</v>
      </c>
      <c r="S94" s="26">
        <f t="shared" si="10"/>
        <v>27.245</v>
      </c>
      <c r="T94" s="26">
        <f t="shared" si="11"/>
        <v>30.65225</v>
      </c>
      <c r="U94" s="26">
        <f t="shared" si="12"/>
        <v>34.2298625</v>
      </c>
      <c r="V94" s="19">
        <f t="shared" si="13"/>
        <v>41.74284875</v>
      </c>
      <c r="W94" s="31"/>
      <c r="X94" s="6"/>
    </row>
    <row r="95" ht="14.25" customHeight="1">
      <c r="A95" s="70" t="s">
        <v>165</v>
      </c>
      <c r="B95" s="17">
        <v>1713.5583778966131</v>
      </c>
      <c r="C95" s="18">
        <v>18.0</v>
      </c>
      <c r="D95" s="17">
        <f>B95-550</f>
        <v>1163.558378</v>
      </c>
      <c r="E95" s="71">
        <v>12.0</v>
      </c>
      <c r="F95" s="17">
        <v>3.0</v>
      </c>
      <c r="G95" s="17">
        <v>4.0</v>
      </c>
      <c r="H95" s="17">
        <v>4.0</v>
      </c>
      <c r="I95" s="17">
        <v>4.0</v>
      </c>
      <c r="J95" s="17">
        <v>3.0</v>
      </c>
      <c r="K95" s="19">
        <f t="shared" si="3"/>
        <v>132</v>
      </c>
      <c r="L95" s="20">
        <f t="shared" si="69"/>
        <v>187</v>
      </c>
      <c r="M95" s="21">
        <f t="shared" si="64"/>
        <v>159.3020354</v>
      </c>
      <c r="N95" s="22">
        <f t="shared" si="65"/>
        <v>162.5470354</v>
      </c>
      <c r="O95" s="23">
        <f t="shared" si="66"/>
        <v>165.9542854</v>
      </c>
      <c r="P95" s="24">
        <f t="shared" si="67"/>
        <v>169.5318979</v>
      </c>
      <c r="Q95" s="25">
        <f t="shared" si="46"/>
        <v>177.0448842</v>
      </c>
      <c r="R95" s="26">
        <f t="shared" si="9"/>
        <v>-27.69796458</v>
      </c>
      <c r="S95" s="26">
        <f t="shared" si="10"/>
        <v>-24.45296458</v>
      </c>
      <c r="T95" s="26">
        <f t="shared" si="11"/>
        <v>-21.04571458</v>
      </c>
      <c r="U95" s="26">
        <f t="shared" si="12"/>
        <v>-17.46810208</v>
      </c>
      <c r="V95" s="19">
        <f t="shared" si="13"/>
        <v>-9.955115826</v>
      </c>
      <c r="W95" s="31"/>
      <c r="X95" s="6"/>
    </row>
    <row r="96" ht="14.25" customHeight="1">
      <c r="A96" s="70" t="s">
        <v>166</v>
      </c>
      <c r="B96" s="17">
        <v>51.6711229946524</v>
      </c>
      <c r="C96" s="18">
        <f t="shared" ref="C96:C99" si="70">B96/100</f>
        <v>0.5167112299</v>
      </c>
      <c r="D96" s="17"/>
      <c r="E96" s="71"/>
      <c r="F96" s="17">
        <v>1.0</v>
      </c>
      <c r="G96" s="17"/>
      <c r="H96" s="17"/>
      <c r="I96" s="17"/>
      <c r="J96" s="17"/>
      <c r="K96" s="19">
        <f t="shared" si="3"/>
        <v>0</v>
      </c>
      <c r="L96" s="20">
        <f t="shared" si="69"/>
        <v>55</v>
      </c>
      <c r="M96" s="21">
        <f t="shared" si="64"/>
        <v>69.6</v>
      </c>
      <c r="N96" s="22">
        <f t="shared" si="65"/>
        <v>72.845</v>
      </c>
      <c r="O96" s="23">
        <f t="shared" si="66"/>
        <v>76.25225</v>
      </c>
      <c r="P96" s="24">
        <f t="shared" si="67"/>
        <v>79.8298625</v>
      </c>
      <c r="Q96" s="25">
        <f t="shared" si="46"/>
        <v>87.34284875</v>
      </c>
      <c r="R96" s="26">
        <f t="shared" si="9"/>
        <v>14.6</v>
      </c>
      <c r="S96" s="26">
        <f t="shared" si="10"/>
        <v>17.845</v>
      </c>
      <c r="T96" s="26">
        <f t="shared" si="11"/>
        <v>21.25225</v>
      </c>
      <c r="U96" s="26">
        <f t="shared" si="12"/>
        <v>24.8298625</v>
      </c>
      <c r="V96" s="19">
        <f t="shared" si="13"/>
        <v>32.34284875</v>
      </c>
      <c r="W96" s="31"/>
      <c r="X96" s="6"/>
    </row>
    <row r="97" ht="14.25" customHeight="1">
      <c r="A97" s="70" t="s">
        <v>167</v>
      </c>
      <c r="B97" s="17">
        <v>883.5561497326203</v>
      </c>
      <c r="C97" s="18">
        <f t="shared" si="70"/>
        <v>8.835561497</v>
      </c>
      <c r="D97" s="17">
        <f t="shared" ref="D97:D98" si="71">B97-550</f>
        <v>333.5561497</v>
      </c>
      <c r="E97" s="71">
        <v>4.0</v>
      </c>
      <c r="F97" s="17">
        <v>3.0</v>
      </c>
      <c r="G97" s="17">
        <v>4.0</v>
      </c>
      <c r="H97" s="17">
        <v>2.0</v>
      </c>
      <c r="I97" s="17"/>
      <c r="J97" s="17"/>
      <c r="K97" s="19">
        <f t="shared" si="3"/>
        <v>44</v>
      </c>
      <c r="L97" s="20">
        <f t="shared" si="69"/>
        <v>99</v>
      </c>
      <c r="M97" s="21">
        <f t="shared" si="64"/>
        <v>109.296435</v>
      </c>
      <c r="N97" s="22">
        <f t="shared" si="65"/>
        <v>112.541435</v>
      </c>
      <c r="O97" s="23">
        <f t="shared" si="66"/>
        <v>115.948685</v>
      </c>
      <c r="P97" s="24">
        <f t="shared" si="67"/>
        <v>119.5262975</v>
      </c>
      <c r="Q97" s="25">
        <f t="shared" si="46"/>
        <v>127.0392838</v>
      </c>
      <c r="R97" s="26">
        <f t="shared" si="9"/>
        <v>10.296435</v>
      </c>
      <c r="S97" s="26">
        <f t="shared" si="10"/>
        <v>13.541435</v>
      </c>
      <c r="T97" s="26">
        <f t="shared" si="11"/>
        <v>16.948685</v>
      </c>
      <c r="U97" s="26">
        <f t="shared" si="12"/>
        <v>20.5262975</v>
      </c>
      <c r="V97" s="19">
        <f t="shared" si="13"/>
        <v>28.03928375</v>
      </c>
      <c r="W97" s="31"/>
      <c r="X97" s="6"/>
    </row>
    <row r="98" ht="14.25" customHeight="1">
      <c r="A98" s="70" t="s">
        <v>168</v>
      </c>
      <c r="B98" s="17">
        <v>1399.331550802139</v>
      </c>
      <c r="C98" s="18">
        <f t="shared" si="70"/>
        <v>13.99331551</v>
      </c>
      <c r="D98" s="17">
        <f t="shared" si="71"/>
        <v>849.3315508</v>
      </c>
      <c r="E98" s="71">
        <v>9.0</v>
      </c>
      <c r="F98" s="17">
        <v>3.0</v>
      </c>
      <c r="G98" s="17">
        <v>4.0</v>
      </c>
      <c r="H98" s="17">
        <v>4.0</v>
      </c>
      <c r="I98" s="17">
        <v>3.0</v>
      </c>
      <c r="J98" s="17"/>
      <c r="K98" s="19">
        <f t="shared" si="3"/>
        <v>99</v>
      </c>
      <c r="L98" s="20">
        <f t="shared" si="69"/>
        <v>154</v>
      </c>
      <c r="M98" s="21">
        <f t="shared" si="64"/>
        <v>136.3156734</v>
      </c>
      <c r="N98" s="22">
        <f t="shared" si="65"/>
        <v>139.5606734</v>
      </c>
      <c r="O98" s="23">
        <f t="shared" si="66"/>
        <v>142.9679234</v>
      </c>
      <c r="P98" s="24">
        <f t="shared" si="67"/>
        <v>146.5455359</v>
      </c>
      <c r="Q98" s="25">
        <f t="shared" si="46"/>
        <v>154.0585221</v>
      </c>
      <c r="R98" s="26">
        <f t="shared" si="9"/>
        <v>-17.68432661</v>
      </c>
      <c r="S98" s="26">
        <f t="shared" si="10"/>
        <v>-14.43932661</v>
      </c>
      <c r="T98" s="26">
        <f t="shared" si="11"/>
        <v>-11.03207661</v>
      </c>
      <c r="U98" s="26">
        <f t="shared" si="12"/>
        <v>-7.454464112</v>
      </c>
      <c r="V98" s="19">
        <f t="shared" si="13"/>
        <v>0.0585221375</v>
      </c>
      <c r="W98" s="31"/>
      <c r="X98" s="6"/>
    </row>
    <row r="99" ht="14.25" customHeight="1">
      <c r="A99" s="70" t="s">
        <v>169</v>
      </c>
      <c r="B99" s="17">
        <v>179.16666666666666</v>
      </c>
      <c r="C99" s="18">
        <f t="shared" si="70"/>
        <v>1.791666667</v>
      </c>
      <c r="D99" s="17"/>
      <c r="E99" s="71"/>
      <c r="F99" s="17">
        <v>2.0</v>
      </c>
      <c r="G99" s="17"/>
      <c r="H99" s="17"/>
      <c r="I99" s="17"/>
      <c r="J99" s="17"/>
      <c r="K99" s="19">
        <f t="shared" si="3"/>
        <v>0</v>
      </c>
      <c r="L99" s="20">
        <f t="shared" si="69"/>
        <v>55</v>
      </c>
      <c r="M99" s="21">
        <f t="shared" si="64"/>
        <v>74.3</v>
      </c>
      <c r="N99" s="22">
        <f t="shared" si="65"/>
        <v>77.545</v>
      </c>
      <c r="O99" s="23">
        <f t="shared" si="66"/>
        <v>80.95225</v>
      </c>
      <c r="P99" s="24">
        <f t="shared" si="67"/>
        <v>84.5298625</v>
      </c>
      <c r="Q99" s="25">
        <f t="shared" si="46"/>
        <v>92.04284875</v>
      </c>
      <c r="R99" s="26">
        <f t="shared" si="9"/>
        <v>19.3</v>
      </c>
      <c r="S99" s="26">
        <f t="shared" si="10"/>
        <v>22.545</v>
      </c>
      <c r="T99" s="26">
        <f t="shared" si="11"/>
        <v>25.95225</v>
      </c>
      <c r="U99" s="26">
        <f t="shared" si="12"/>
        <v>29.5298625</v>
      </c>
      <c r="V99" s="19">
        <f t="shared" si="13"/>
        <v>37.04284875</v>
      </c>
      <c r="W99" s="31"/>
      <c r="X99" s="6"/>
    </row>
    <row r="100" ht="14.25" customHeight="1">
      <c r="A100" s="70" t="s">
        <v>170</v>
      </c>
      <c r="B100" s="17">
        <v>502.4732620320856</v>
      </c>
      <c r="C100" s="18">
        <v>6.0</v>
      </c>
      <c r="D100" s="17"/>
      <c r="E100" s="71">
        <f>ROUNDUP(D100/130,0)</f>
        <v>0</v>
      </c>
      <c r="F100" s="17">
        <v>3.0</v>
      </c>
      <c r="G100" s="17">
        <v>3.0</v>
      </c>
      <c r="H100" s="17"/>
      <c r="I100" s="17"/>
      <c r="J100" s="17"/>
      <c r="K100" s="19">
        <f t="shared" si="3"/>
        <v>0</v>
      </c>
      <c r="L100" s="20">
        <f t="shared" si="69"/>
        <v>55</v>
      </c>
      <c r="M100" s="21">
        <f t="shared" si="64"/>
        <v>93.8755</v>
      </c>
      <c r="N100" s="22">
        <f t="shared" si="65"/>
        <v>97.1205</v>
      </c>
      <c r="O100" s="23">
        <f t="shared" si="66"/>
        <v>100.52775</v>
      </c>
      <c r="P100" s="24">
        <f t="shared" si="67"/>
        <v>104.1053625</v>
      </c>
      <c r="Q100" s="25">
        <f t="shared" si="46"/>
        <v>111.6183488</v>
      </c>
      <c r="R100" s="26">
        <f t="shared" si="9"/>
        <v>38.8755</v>
      </c>
      <c r="S100" s="26">
        <f t="shared" si="10"/>
        <v>42.1205</v>
      </c>
      <c r="T100" s="26">
        <f t="shared" si="11"/>
        <v>45.52775</v>
      </c>
      <c r="U100" s="26">
        <f t="shared" si="12"/>
        <v>49.1053625</v>
      </c>
      <c r="V100" s="19">
        <f t="shared" si="13"/>
        <v>56.61834875</v>
      </c>
      <c r="W100" s="31"/>
      <c r="X100" s="6"/>
    </row>
    <row r="101" ht="14.25" customHeight="1">
      <c r="A101" s="70" t="s">
        <v>171</v>
      </c>
      <c r="B101" s="17">
        <v>0.0</v>
      </c>
      <c r="C101" s="18">
        <f t="shared" ref="C101:C102" si="72">B101/100</f>
        <v>0</v>
      </c>
      <c r="D101" s="17"/>
      <c r="E101" s="71"/>
      <c r="F101" s="17">
        <v>0.0</v>
      </c>
      <c r="G101" s="17"/>
      <c r="H101" s="17"/>
      <c r="I101" s="17"/>
      <c r="J101" s="17"/>
      <c r="K101" s="19">
        <f t="shared" si="3"/>
        <v>0</v>
      </c>
      <c r="L101" s="20">
        <f t="shared" si="69"/>
        <v>55</v>
      </c>
      <c r="M101" s="21">
        <f t="shared" si="64"/>
        <v>64.9</v>
      </c>
      <c r="N101" s="22">
        <f t="shared" si="65"/>
        <v>68.145</v>
      </c>
      <c r="O101" s="23">
        <f t="shared" si="66"/>
        <v>71.55225</v>
      </c>
      <c r="P101" s="24">
        <f t="shared" si="67"/>
        <v>75.1298625</v>
      </c>
      <c r="Q101" s="25">
        <f t="shared" si="46"/>
        <v>82.64284875</v>
      </c>
      <c r="R101" s="26">
        <f t="shared" si="9"/>
        <v>9.9</v>
      </c>
      <c r="S101" s="26">
        <f t="shared" si="10"/>
        <v>13.145</v>
      </c>
      <c r="T101" s="26">
        <f t="shared" si="11"/>
        <v>16.55225</v>
      </c>
      <c r="U101" s="26">
        <f t="shared" si="12"/>
        <v>20.1298625</v>
      </c>
      <c r="V101" s="19">
        <f t="shared" si="13"/>
        <v>27.64284875</v>
      </c>
      <c r="W101" s="31"/>
      <c r="X101" s="6"/>
    </row>
    <row r="102" ht="14.25" customHeight="1">
      <c r="A102" s="70" t="s">
        <v>172</v>
      </c>
      <c r="B102" s="17">
        <v>1454.434046345811</v>
      </c>
      <c r="C102" s="18">
        <f t="shared" si="72"/>
        <v>14.54434046</v>
      </c>
      <c r="D102" s="17">
        <f>B102-550</f>
        <v>904.4340463</v>
      </c>
      <c r="E102" s="71">
        <v>10.0</v>
      </c>
      <c r="F102" s="17">
        <v>3.0</v>
      </c>
      <c r="G102" s="17">
        <v>4.0</v>
      </c>
      <c r="H102" s="17">
        <v>4.0</v>
      </c>
      <c r="I102" s="17">
        <v>4.0</v>
      </c>
      <c r="J102" s="17"/>
      <c r="K102" s="19">
        <f t="shared" si="3"/>
        <v>110</v>
      </c>
      <c r="L102" s="20">
        <f t="shared" si="69"/>
        <v>165</v>
      </c>
      <c r="M102" s="21">
        <f t="shared" si="64"/>
        <v>141.8346079</v>
      </c>
      <c r="N102" s="22">
        <f t="shared" si="65"/>
        <v>145.0796079</v>
      </c>
      <c r="O102" s="23">
        <f t="shared" si="66"/>
        <v>148.4868579</v>
      </c>
      <c r="P102" s="24">
        <f t="shared" si="67"/>
        <v>152.0644704</v>
      </c>
      <c r="Q102" s="25">
        <f t="shared" si="46"/>
        <v>159.5774566</v>
      </c>
      <c r="R102" s="26">
        <f t="shared" si="9"/>
        <v>-23.16539215</v>
      </c>
      <c r="S102" s="26">
        <f t="shared" si="10"/>
        <v>-19.92039215</v>
      </c>
      <c r="T102" s="26">
        <f t="shared" si="11"/>
        <v>-16.51314215</v>
      </c>
      <c r="U102" s="26">
        <f t="shared" si="12"/>
        <v>-12.93552965</v>
      </c>
      <c r="V102" s="19">
        <f t="shared" si="13"/>
        <v>-5.4225434</v>
      </c>
      <c r="W102" s="31"/>
      <c r="X102" s="6"/>
    </row>
    <row r="103" ht="14.25" customHeight="1">
      <c r="A103" s="70" t="s">
        <v>173</v>
      </c>
      <c r="B103" s="17">
        <v>26.48573975044563</v>
      </c>
      <c r="C103" s="18">
        <v>1.0</v>
      </c>
      <c r="D103" s="17"/>
      <c r="E103" s="71"/>
      <c r="F103" s="17">
        <v>1.0</v>
      </c>
      <c r="G103" s="17"/>
      <c r="H103" s="17"/>
      <c r="I103" s="17"/>
      <c r="J103" s="17"/>
      <c r="K103" s="19">
        <f t="shared" si="3"/>
        <v>0</v>
      </c>
      <c r="L103" s="20">
        <f t="shared" si="69"/>
        <v>55</v>
      </c>
      <c r="M103" s="21">
        <f t="shared" si="64"/>
        <v>69.6</v>
      </c>
      <c r="N103" s="22">
        <f t="shared" si="65"/>
        <v>72.845</v>
      </c>
      <c r="O103" s="23">
        <f t="shared" si="66"/>
        <v>76.25225</v>
      </c>
      <c r="P103" s="24">
        <f t="shared" si="67"/>
        <v>79.8298625</v>
      </c>
      <c r="Q103" s="25">
        <f t="shared" si="46"/>
        <v>87.34284875</v>
      </c>
      <c r="R103" s="26">
        <f t="shared" si="9"/>
        <v>14.6</v>
      </c>
      <c r="S103" s="26">
        <f t="shared" si="10"/>
        <v>17.845</v>
      </c>
      <c r="T103" s="26">
        <f t="shared" si="11"/>
        <v>21.25225</v>
      </c>
      <c r="U103" s="26">
        <f t="shared" si="12"/>
        <v>24.8298625</v>
      </c>
      <c r="V103" s="19">
        <f t="shared" si="13"/>
        <v>32.34284875</v>
      </c>
      <c r="W103" s="31"/>
      <c r="X103" s="6"/>
    </row>
    <row r="104" ht="14.25" customHeight="1">
      <c r="A104" s="70" t="s">
        <v>174</v>
      </c>
      <c r="B104" s="17">
        <v>0.0</v>
      </c>
      <c r="C104" s="18">
        <f t="shared" ref="C104:C105" si="73">B104/100</f>
        <v>0</v>
      </c>
      <c r="D104" s="17"/>
      <c r="E104" s="71"/>
      <c r="F104" s="17">
        <v>0.0</v>
      </c>
      <c r="G104" s="17"/>
      <c r="H104" s="17"/>
      <c r="I104" s="17"/>
      <c r="J104" s="17"/>
      <c r="K104" s="19">
        <f t="shared" si="3"/>
        <v>0</v>
      </c>
      <c r="L104" s="20">
        <f t="shared" si="69"/>
        <v>55</v>
      </c>
      <c r="M104" s="21">
        <f t="shared" si="64"/>
        <v>64.9</v>
      </c>
      <c r="N104" s="22">
        <f t="shared" si="65"/>
        <v>68.145</v>
      </c>
      <c r="O104" s="23">
        <f t="shared" si="66"/>
        <v>71.55225</v>
      </c>
      <c r="P104" s="24">
        <f t="shared" si="67"/>
        <v>75.1298625</v>
      </c>
      <c r="Q104" s="25">
        <f t="shared" si="46"/>
        <v>82.64284875</v>
      </c>
      <c r="R104" s="26">
        <f t="shared" si="9"/>
        <v>9.9</v>
      </c>
      <c r="S104" s="26">
        <f t="shared" si="10"/>
        <v>13.145</v>
      </c>
      <c r="T104" s="26">
        <f t="shared" si="11"/>
        <v>16.55225</v>
      </c>
      <c r="U104" s="26">
        <f t="shared" si="12"/>
        <v>20.1298625</v>
      </c>
      <c r="V104" s="19">
        <f t="shared" si="13"/>
        <v>27.64284875</v>
      </c>
      <c r="W104" s="31"/>
      <c r="X104" s="6"/>
    </row>
    <row r="105" ht="14.25" customHeight="1">
      <c r="A105" s="70" t="s">
        <v>175</v>
      </c>
      <c r="B105" s="17">
        <v>1063.3355614973264</v>
      </c>
      <c r="C105" s="18">
        <f t="shared" si="73"/>
        <v>10.63335561</v>
      </c>
      <c r="D105" s="17">
        <f t="shared" ref="D105:D106" si="74">B105-550</f>
        <v>513.3355615</v>
      </c>
      <c r="E105" s="71">
        <v>6.0</v>
      </c>
      <c r="F105" s="17">
        <v>3.0</v>
      </c>
      <c r="G105" s="17">
        <v>4.0</v>
      </c>
      <c r="H105" s="17">
        <v>4.0</v>
      </c>
      <c r="I105" s="17"/>
      <c r="J105" s="17"/>
      <c r="K105" s="19">
        <f t="shared" si="3"/>
        <v>66</v>
      </c>
      <c r="L105" s="20">
        <f t="shared" si="69"/>
        <v>121</v>
      </c>
      <c r="M105" s="21">
        <f t="shared" si="64"/>
        <v>119.75887</v>
      </c>
      <c r="N105" s="22">
        <f t="shared" si="65"/>
        <v>123.00387</v>
      </c>
      <c r="O105" s="23">
        <f t="shared" si="66"/>
        <v>126.41112</v>
      </c>
      <c r="P105" s="24">
        <f t="shared" si="67"/>
        <v>129.9887325</v>
      </c>
      <c r="Q105" s="25">
        <f t="shared" si="46"/>
        <v>137.5017188</v>
      </c>
      <c r="R105" s="26">
        <f t="shared" si="9"/>
        <v>-1.24113</v>
      </c>
      <c r="S105" s="26">
        <f t="shared" si="10"/>
        <v>2.00387</v>
      </c>
      <c r="T105" s="26">
        <f t="shared" si="11"/>
        <v>5.41112</v>
      </c>
      <c r="U105" s="26">
        <f t="shared" si="12"/>
        <v>8.9887325</v>
      </c>
      <c r="V105" s="19">
        <f t="shared" si="13"/>
        <v>16.50171875</v>
      </c>
      <c r="W105" s="31"/>
      <c r="X105" s="6"/>
    </row>
    <row r="106" ht="14.25" customHeight="1">
      <c r="A106" s="75" t="s">
        <v>176</v>
      </c>
      <c r="B106" s="17">
        <v>4625.0</v>
      </c>
      <c r="C106" s="18">
        <v>47.0</v>
      </c>
      <c r="D106" s="17">
        <f t="shared" si="74"/>
        <v>4075</v>
      </c>
      <c r="E106" s="71">
        <v>41.0</v>
      </c>
      <c r="F106" s="17">
        <v>3.0</v>
      </c>
      <c r="G106" s="17">
        <v>4.0</v>
      </c>
      <c r="H106" s="17">
        <v>4.0</v>
      </c>
      <c r="I106" s="17">
        <v>4.0</v>
      </c>
      <c r="J106" s="17">
        <f>47-15</f>
        <v>32</v>
      </c>
      <c r="K106" s="19">
        <f t="shared" si="3"/>
        <v>451</v>
      </c>
      <c r="L106" s="20">
        <f>$Y$21+K106</f>
        <v>791.82</v>
      </c>
      <c r="M106" s="21">
        <f>F106*$Y$3+G106*$Y$4+H106*$Y$5+I106*$Y$6+J106*$Y$7+Z21</f>
        <v>665.4214353</v>
      </c>
      <c r="N106" s="22">
        <f>F106*$Y$3+G106*$Y$4+H106*$Y$5+I106*$Y$6+J106*$Y$7+AA21</f>
        <v>685.5298153</v>
      </c>
      <c r="O106" s="23">
        <f>F106*$Y$3+G106*$Y$4+H106*$Y$5+I106*$Y$6+J106*$Y$7+AB21</f>
        <v>706.6436143</v>
      </c>
      <c r="P106" s="24">
        <f>F106*$Y$3+G106*$Y$4+H106*$Y$5+I106*$Y$6+J106*$Y$7+$AC$21</f>
        <v>728.8131033</v>
      </c>
      <c r="Q106" s="25">
        <f>F106*$Y$3+G106*$Y$4+H106*$Y$5+I106*$Y$6+J106*$Y$7+AD21</f>
        <v>775.36903</v>
      </c>
      <c r="R106" s="26">
        <f t="shared" si="9"/>
        <v>-126.3985647</v>
      </c>
      <c r="S106" s="26">
        <f t="shared" si="10"/>
        <v>-106.2901847</v>
      </c>
      <c r="T106" s="26">
        <f t="shared" si="11"/>
        <v>-85.1763857</v>
      </c>
      <c r="U106" s="26">
        <f t="shared" si="12"/>
        <v>-63.00689675</v>
      </c>
      <c r="V106" s="19">
        <f t="shared" si="13"/>
        <v>-16.45096995</v>
      </c>
      <c r="W106" s="31"/>
      <c r="X106" s="6"/>
    </row>
    <row r="107" ht="14.25" customHeight="1">
      <c r="A107" s="70" t="s">
        <v>177</v>
      </c>
      <c r="B107" s="17">
        <v>561.2299465240642</v>
      </c>
      <c r="C107" s="18">
        <f>B107/100</f>
        <v>5.612299465</v>
      </c>
      <c r="D107" s="17"/>
      <c r="E107" s="71">
        <v>1.0</v>
      </c>
      <c r="F107" s="17">
        <v>3.0</v>
      </c>
      <c r="G107" s="17">
        <v>3.0</v>
      </c>
      <c r="H107" s="17"/>
      <c r="I107" s="17"/>
      <c r="J107" s="17"/>
      <c r="K107" s="19">
        <f t="shared" si="3"/>
        <v>11</v>
      </c>
      <c r="L107" s="20">
        <f t="shared" ref="L107:L114" si="75">$Y$19+K107</f>
        <v>66</v>
      </c>
      <c r="M107" s="21">
        <f t="shared" ref="M107:M138" si="76">F107*$Y$3+G107*$Y$4+H107*$Y$5+I107*$Y$6+J107*$Y$7+$Z$19</f>
        <v>93.8755</v>
      </c>
      <c r="N107" s="22">
        <f t="shared" ref="N107:N138" si="77">F107*$Y$3+G107*$Y$4+H107*$Y$5+I107*$Y$6+J107*$Y$7+$AA$19</f>
        <v>97.1205</v>
      </c>
      <c r="O107" s="23">
        <f t="shared" ref="O107:O138" si="78">F107*$Y$3+G107*$Y$4+H107*$Y$5+I107*$Y$6+J107*$Y$7+$AB$19</f>
        <v>100.52775</v>
      </c>
      <c r="P107" s="24">
        <f t="shared" ref="P107:P138" si="79">F107*$Y$3+G107*$Y$4+H107*$Y$5+I107*$Y$6+J107*$Y$7+$AC$19</f>
        <v>104.1053625</v>
      </c>
      <c r="Q107" s="25">
        <f t="shared" ref="Q107:Q138" si="80">F107*$Y$3+G107*$Y$4+H107*$Y$5+I107*$Y$6+J107*$Y$7+$AD$19</f>
        <v>111.6183488</v>
      </c>
      <c r="R107" s="26">
        <f t="shared" si="9"/>
        <v>27.8755</v>
      </c>
      <c r="S107" s="26">
        <f t="shared" si="10"/>
        <v>31.1205</v>
      </c>
      <c r="T107" s="26">
        <f t="shared" si="11"/>
        <v>34.52775</v>
      </c>
      <c r="U107" s="26">
        <f t="shared" si="12"/>
        <v>38.1053625</v>
      </c>
      <c r="V107" s="19">
        <f t="shared" si="13"/>
        <v>45.61834875</v>
      </c>
      <c r="W107" s="31"/>
      <c r="X107" s="6"/>
    </row>
    <row r="108" ht="14.25" customHeight="1">
      <c r="A108" s="70" t="s">
        <v>178</v>
      </c>
      <c r="B108" s="17">
        <v>506.36140819964345</v>
      </c>
      <c r="C108" s="18">
        <v>6.0</v>
      </c>
      <c r="D108" s="17"/>
      <c r="E108" s="71">
        <f t="shared" ref="E108:E109" si="81">ROUNDUP(D108/130,0)</f>
        <v>0</v>
      </c>
      <c r="F108" s="17">
        <v>3.0</v>
      </c>
      <c r="G108" s="17">
        <v>3.0</v>
      </c>
      <c r="H108" s="17"/>
      <c r="I108" s="17"/>
      <c r="J108" s="17"/>
      <c r="K108" s="19">
        <f t="shared" si="3"/>
        <v>0</v>
      </c>
      <c r="L108" s="20">
        <f t="shared" si="75"/>
        <v>55</v>
      </c>
      <c r="M108" s="21">
        <f t="shared" si="76"/>
        <v>93.8755</v>
      </c>
      <c r="N108" s="22">
        <f t="shared" si="77"/>
        <v>97.1205</v>
      </c>
      <c r="O108" s="23">
        <f t="shared" si="78"/>
        <v>100.52775</v>
      </c>
      <c r="P108" s="24">
        <f t="shared" si="79"/>
        <v>104.1053625</v>
      </c>
      <c r="Q108" s="25">
        <f t="shared" si="80"/>
        <v>111.6183488</v>
      </c>
      <c r="R108" s="26">
        <f t="shared" si="9"/>
        <v>38.8755</v>
      </c>
      <c r="S108" s="26">
        <f t="shared" si="10"/>
        <v>42.1205</v>
      </c>
      <c r="T108" s="26">
        <f t="shared" si="11"/>
        <v>45.52775</v>
      </c>
      <c r="U108" s="26">
        <f t="shared" si="12"/>
        <v>49.1053625</v>
      </c>
      <c r="V108" s="19">
        <f t="shared" si="13"/>
        <v>56.61834875</v>
      </c>
      <c r="W108" s="31"/>
      <c r="X108" s="6"/>
    </row>
    <row r="109" ht="14.25" customHeight="1">
      <c r="A109" s="70" t="s">
        <v>179</v>
      </c>
      <c r="B109" s="17">
        <v>506.36140819964345</v>
      </c>
      <c r="C109" s="18">
        <v>6.0</v>
      </c>
      <c r="D109" s="17"/>
      <c r="E109" s="71">
        <f t="shared" si="81"/>
        <v>0</v>
      </c>
      <c r="F109" s="17">
        <v>3.0</v>
      </c>
      <c r="G109" s="17">
        <v>3.0</v>
      </c>
      <c r="H109" s="17"/>
      <c r="I109" s="17"/>
      <c r="J109" s="17"/>
      <c r="K109" s="19">
        <f t="shared" si="3"/>
        <v>0</v>
      </c>
      <c r="L109" s="20">
        <f t="shared" si="75"/>
        <v>55</v>
      </c>
      <c r="M109" s="21">
        <f t="shared" si="76"/>
        <v>93.8755</v>
      </c>
      <c r="N109" s="22">
        <f t="shared" si="77"/>
        <v>97.1205</v>
      </c>
      <c r="O109" s="23">
        <f t="shared" si="78"/>
        <v>100.52775</v>
      </c>
      <c r="P109" s="24">
        <f t="shared" si="79"/>
        <v>104.1053625</v>
      </c>
      <c r="Q109" s="25">
        <f t="shared" si="80"/>
        <v>111.6183488</v>
      </c>
      <c r="R109" s="26">
        <f t="shared" si="9"/>
        <v>38.8755</v>
      </c>
      <c r="S109" s="26">
        <f t="shared" si="10"/>
        <v>42.1205</v>
      </c>
      <c r="T109" s="26">
        <f t="shared" si="11"/>
        <v>45.52775</v>
      </c>
      <c r="U109" s="26">
        <f t="shared" si="12"/>
        <v>49.1053625</v>
      </c>
      <c r="V109" s="19">
        <f t="shared" si="13"/>
        <v>56.61834875</v>
      </c>
      <c r="W109" s="31"/>
      <c r="X109" s="6"/>
    </row>
    <row r="110" ht="14.25" customHeight="1">
      <c r="A110" s="70" t="s">
        <v>180</v>
      </c>
      <c r="B110" s="17">
        <v>561.2299465240642</v>
      </c>
      <c r="C110" s="18">
        <f>B110/100</f>
        <v>5.612299465</v>
      </c>
      <c r="D110" s="17"/>
      <c r="E110" s="71">
        <v>1.0</v>
      </c>
      <c r="F110" s="17">
        <v>3.0</v>
      </c>
      <c r="G110" s="17">
        <v>3.0</v>
      </c>
      <c r="H110" s="17"/>
      <c r="I110" s="17"/>
      <c r="J110" s="17"/>
      <c r="K110" s="19">
        <f t="shared" si="3"/>
        <v>11</v>
      </c>
      <c r="L110" s="20">
        <f t="shared" si="75"/>
        <v>66</v>
      </c>
      <c r="M110" s="21">
        <f t="shared" si="76"/>
        <v>93.8755</v>
      </c>
      <c r="N110" s="22">
        <f t="shared" si="77"/>
        <v>97.1205</v>
      </c>
      <c r="O110" s="23">
        <f t="shared" si="78"/>
        <v>100.52775</v>
      </c>
      <c r="P110" s="24">
        <f t="shared" si="79"/>
        <v>104.1053625</v>
      </c>
      <c r="Q110" s="25">
        <f t="shared" si="80"/>
        <v>111.6183488</v>
      </c>
      <c r="R110" s="26">
        <f t="shared" si="9"/>
        <v>27.8755</v>
      </c>
      <c r="S110" s="26">
        <f t="shared" si="10"/>
        <v>31.1205</v>
      </c>
      <c r="T110" s="26">
        <f t="shared" si="11"/>
        <v>34.52775</v>
      </c>
      <c r="U110" s="26">
        <f t="shared" si="12"/>
        <v>38.1053625</v>
      </c>
      <c r="V110" s="19">
        <f t="shared" si="13"/>
        <v>45.61834875</v>
      </c>
      <c r="W110" s="31"/>
      <c r="X110" s="6"/>
    </row>
    <row r="111" ht="14.25" customHeight="1">
      <c r="A111" s="70" t="s">
        <v>181</v>
      </c>
      <c r="B111" s="17">
        <v>325.69073083778966</v>
      </c>
      <c r="C111" s="18">
        <v>4.0</v>
      </c>
      <c r="D111" s="17"/>
      <c r="E111" s="71"/>
      <c r="F111" s="17">
        <v>3.0</v>
      </c>
      <c r="G111" s="17">
        <v>1.0</v>
      </c>
      <c r="H111" s="17"/>
      <c r="I111" s="17"/>
      <c r="J111" s="17"/>
      <c r="K111" s="19">
        <f t="shared" si="3"/>
        <v>0</v>
      </c>
      <c r="L111" s="20">
        <f t="shared" si="75"/>
        <v>55</v>
      </c>
      <c r="M111" s="21">
        <f t="shared" si="76"/>
        <v>83.9585</v>
      </c>
      <c r="N111" s="22">
        <f t="shared" si="77"/>
        <v>87.2035</v>
      </c>
      <c r="O111" s="23">
        <f t="shared" si="78"/>
        <v>90.61075</v>
      </c>
      <c r="P111" s="24">
        <f t="shared" si="79"/>
        <v>94.1883625</v>
      </c>
      <c r="Q111" s="25">
        <f t="shared" si="80"/>
        <v>101.7013488</v>
      </c>
      <c r="R111" s="26">
        <f t="shared" si="9"/>
        <v>28.9585</v>
      </c>
      <c r="S111" s="26">
        <f t="shared" si="10"/>
        <v>32.2035</v>
      </c>
      <c r="T111" s="26">
        <f t="shared" si="11"/>
        <v>35.61075</v>
      </c>
      <c r="U111" s="26">
        <f t="shared" si="12"/>
        <v>39.1883625</v>
      </c>
      <c r="V111" s="19">
        <f t="shared" si="13"/>
        <v>46.70134875</v>
      </c>
      <c r="W111" s="31"/>
      <c r="X111" s="6"/>
    </row>
    <row r="112" ht="14.25" customHeight="1">
      <c r="A112" s="70" t="s">
        <v>182</v>
      </c>
      <c r="B112" s="17">
        <v>966.7557932263816</v>
      </c>
      <c r="C112" s="18">
        <f t="shared" ref="C112:C116" si="82">B112/100</f>
        <v>9.667557932</v>
      </c>
      <c r="D112" s="17">
        <f>B112-550</f>
        <v>416.7557932</v>
      </c>
      <c r="E112" s="71">
        <v>5.0</v>
      </c>
      <c r="F112" s="17">
        <v>3.0</v>
      </c>
      <c r="G112" s="17">
        <v>4.0</v>
      </c>
      <c r="H112" s="17">
        <v>3.0</v>
      </c>
      <c r="I112" s="17"/>
      <c r="J112" s="17"/>
      <c r="K112" s="19">
        <f t="shared" si="3"/>
        <v>55</v>
      </c>
      <c r="L112" s="20">
        <f t="shared" si="75"/>
        <v>110</v>
      </c>
      <c r="M112" s="21">
        <f t="shared" si="76"/>
        <v>114.5276525</v>
      </c>
      <c r="N112" s="22">
        <f t="shared" si="77"/>
        <v>117.7726525</v>
      </c>
      <c r="O112" s="23">
        <f t="shared" si="78"/>
        <v>121.1799025</v>
      </c>
      <c r="P112" s="24">
        <f t="shared" si="79"/>
        <v>124.757515</v>
      </c>
      <c r="Q112" s="25">
        <f t="shared" si="80"/>
        <v>132.2705013</v>
      </c>
      <c r="R112" s="26">
        <f t="shared" si="9"/>
        <v>4.5276525</v>
      </c>
      <c r="S112" s="26">
        <f t="shared" si="10"/>
        <v>7.7726525</v>
      </c>
      <c r="T112" s="26">
        <f t="shared" si="11"/>
        <v>11.1799025</v>
      </c>
      <c r="U112" s="26">
        <f t="shared" si="12"/>
        <v>14.757515</v>
      </c>
      <c r="V112" s="19">
        <f t="shared" si="13"/>
        <v>22.27050125</v>
      </c>
      <c r="W112" s="31"/>
      <c r="X112" s="6"/>
    </row>
    <row r="113" ht="14.25" customHeight="1">
      <c r="A113" s="70" t="s">
        <v>183</v>
      </c>
      <c r="B113" s="17">
        <v>254.41666666666666</v>
      </c>
      <c r="C113" s="18">
        <f t="shared" si="82"/>
        <v>2.544166667</v>
      </c>
      <c r="D113" s="17"/>
      <c r="E113" s="71"/>
      <c r="F113" s="17">
        <v>3.0</v>
      </c>
      <c r="G113" s="17"/>
      <c r="H113" s="17"/>
      <c r="I113" s="17"/>
      <c r="J113" s="17"/>
      <c r="K113" s="19">
        <f t="shared" si="3"/>
        <v>0</v>
      </c>
      <c r="L113" s="20">
        <f t="shared" si="75"/>
        <v>55</v>
      </c>
      <c r="M113" s="21">
        <f t="shared" si="76"/>
        <v>79</v>
      </c>
      <c r="N113" s="22">
        <f t="shared" si="77"/>
        <v>82.245</v>
      </c>
      <c r="O113" s="23">
        <f t="shared" si="78"/>
        <v>85.65225</v>
      </c>
      <c r="P113" s="24">
        <f t="shared" si="79"/>
        <v>89.2298625</v>
      </c>
      <c r="Q113" s="25">
        <f t="shared" si="80"/>
        <v>96.74284875</v>
      </c>
      <c r="R113" s="26">
        <f t="shared" si="9"/>
        <v>24</v>
      </c>
      <c r="S113" s="26">
        <f t="shared" si="10"/>
        <v>27.245</v>
      </c>
      <c r="T113" s="26">
        <f t="shared" si="11"/>
        <v>30.65225</v>
      </c>
      <c r="U113" s="26">
        <f t="shared" si="12"/>
        <v>34.2298625</v>
      </c>
      <c r="V113" s="19">
        <f t="shared" si="13"/>
        <v>41.74284875</v>
      </c>
      <c r="W113" s="31"/>
      <c r="X113" s="6"/>
    </row>
    <row r="114" ht="14.25" customHeight="1">
      <c r="A114" s="70" t="s">
        <v>184</v>
      </c>
      <c r="B114" s="17">
        <v>0.0</v>
      </c>
      <c r="C114" s="18">
        <f t="shared" si="82"/>
        <v>0</v>
      </c>
      <c r="D114" s="17"/>
      <c r="E114" s="71"/>
      <c r="F114" s="17">
        <v>0.0</v>
      </c>
      <c r="G114" s="17"/>
      <c r="H114" s="17"/>
      <c r="I114" s="17"/>
      <c r="J114" s="17"/>
      <c r="K114" s="19">
        <f t="shared" si="3"/>
        <v>0</v>
      </c>
      <c r="L114" s="20">
        <f t="shared" si="75"/>
        <v>55</v>
      </c>
      <c r="M114" s="21">
        <f t="shared" si="76"/>
        <v>64.9</v>
      </c>
      <c r="N114" s="22">
        <f t="shared" si="77"/>
        <v>68.145</v>
      </c>
      <c r="O114" s="23">
        <f t="shared" si="78"/>
        <v>71.55225</v>
      </c>
      <c r="P114" s="24">
        <f t="shared" si="79"/>
        <v>75.1298625</v>
      </c>
      <c r="Q114" s="25">
        <f t="shared" si="80"/>
        <v>82.64284875</v>
      </c>
      <c r="R114" s="26">
        <f t="shared" si="9"/>
        <v>9.9</v>
      </c>
      <c r="S114" s="26">
        <f t="shared" si="10"/>
        <v>13.145</v>
      </c>
      <c r="T114" s="26">
        <f t="shared" si="11"/>
        <v>16.55225</v>
      </c>
      <c r="U114" s="26">
        <f t="shared" si="12"/>
        <v>20.1298625</v>
      </c>
      <c r="V114" s="19">
        <f t="shared" si="13"/>
        <v>27.64284875</v>
      </c>
      <c r="W114" s="31"/>
      <c r="X114" s="6"/>
    </row>
    <row r="115" ht="14.25" customHeight="1">
      <c r="A115" s="70" t="s">
        <v>185</v>
      </c>
      <c r="B115" s="17">
        <v>1454.434046345811</v>
      </c>
      <c r="C115" s="18">
        <f t="shared" si="82"/>
        <v>14.54434046</v>
      </c>
      <c r="D115" s="17">
        <f>B115-1100</f>
        <v>354.4340463</v>
      </c>
      <c r="E115" s="71">
        <v>4.0</v>
      </c>
      <c r="F115" s="17">
        <v>3.0</v>
      </c>
      <c r="G115" s="17">
        <v>4.0</v>
      </c>
      <c r="H115" s="17">
        <v>4.0</v>
      </c>
      <c r="I115" s="17">
        <v>4.0</v>
      </c>
      <c r="J115" s="17"/>
      <c r="K115" s="19">
        <f t="shared" si="3"/>
        <v>44</v>
      </c>
      <c r="L115" s="20">
        <f>$Y$19*2+K115</f>
        <v>154</v>
      </c>
      <c r="M115" s="21">
        <f t="shared" si="76"/>
        <v>141.8346079</v>
      </c>
      <c r="N115" s="22">
        <f t="shared" si="77"/>
        <v>145.0796079</v>
      </c>
      <c r="O115" s="23">
        <f t="shared" si="78"/>
        <v>148.4868579</v>
      </c>
      <c r="P115" s="24">
        <f t="shared" si="79"/>
        <v>152.0644704</v>
      </c>
      <c r="Q115" s="25">
        <f t="shared" si="80"/>
        <v>159.5774566</v>
      </c>
      <c r="R115" s="26">
        <f t="shared" si="9"/>
        <v>-12.16539215</v>
      </c>
      <c r="S115" s="26">
        <f t="shared" si="10"/>
        <v>-8.92039215</v>
      </c>
      <c r="T115" s="26">
        <f t="shared" si="11"/>
        <v>-5.51314215</v>
      </c>
      <c r="U115" s="26">
        <f t="shared" si="12"/>
        <v>-1.93552965</v>
      </c>
      <c r="V115" s="19">
        <f t="shared" si="13"/>
        <v>5.5774566</v>
      </c>
      <c r="W115" s="31"/>
      <c r="X115" s="6"/>
    </row>
    <row r="116" ht="14.25" customHeight="1">
      <c r="A116" s="70" t="s">
        <v>186</v>
      </c>
      <c r="B116" s="17">
        <v>374.00846702317284</v>
      </c>
      <c r="C116" s="18">
        <f t="shared" si="82"/>
        <v>3.74008467</v>
      </c>
      <c r="D116" s="17"/>
      <c r="E116" s="71">
        <f>ROUNDUP(D116/130,0)</f>
        <v>0</v>
      </c>
      <c r="F116" s="17">
        <v>3.0</v>
      </c>
      <c r="G116" s="17">
        <v>1.0</v>
      </c>
      <c r="H116" s="17"/>
      <c r="I116" s="17"/>
      <c r="J116" s="17"/>
      <c r="K116" s="19">
        <f t="shared" si="3"/>
        <v>0</v>
      </c>
      <c r="L116" s="20">
        <f t="shared" ref="L116:L138" si="83">$Y$19+K116</f>
        <v>55</v>
      </c>
      <c r="M116" s="21">
        <f t="shared" si="76"/>
        <v>83.9585</v>
      </c>
      <c r="N116" s="22">
        <f t="shared" si="77"/>
        <v>87.2035</v>
      </c>
      <c r="O116" s="23">
        <f t="shared" si="78"/>
        <v>90.61075</v>
      </c>
      <c r="P116" s="24">
        <f t="shared" si="79"/>
        <v>94.1883625</v>
      </c>
      <c r="Q116" s="25">
        <f t="shared" si="80"/>
        <v>101.7013488</v>
      </c>
      <c r="R116" s="26">
        <f t="shared" si="9"/>
        <v>28.9585</v>
      </c>
      <c r="S116" s="26">
        <f t="shared" si="10"/>
        <v>32.2035</v>
      </c>
      <c r="T116" s="26">
        <f t="shared" si="11"/>
        <v>35.61075</v>
      </c>
      <c r="U116" s="26">
        <f t="shared" si="12"/>
        <v>39.1883625</v>
      </c>
      <c r="V116" s="19">
        <f t="shared" si="13"/>
        <v>46.70134875</v>
      </c>
      <c r="W116" s="31"/>
      <c r="X116" s="6"/>
    </row>
    <row r="117" ht="14.25" customHeight="1">
      <c r="A117" s="70" t="s">
        <v>187</v>
      </c>
      <c r="B117" s="17">
        <v>301.52629233511584</v>
      </c>
      <c r="C117" s="18">
        <v>4.0</v>
      </c>
      <c r="D117" s="17"/>
      <c r="E117" s="71"/>
      <c r="F117" s="17">
        <v>3.0</v>
      </c>
      <c r="G117" s="17">
        <v>1.0</v>
      </c>
      <c r="H117" s="17"/>
      <c r="I117" s="17"/>
      <c r="J117" s="17"/>
      <c r="K117" s="19">
        <f t="shared" si="3"/>
        <v>0</v>
      </c>
      <c r="L117" s="20">
        <f t="shared" si="83"/>
        <v>55</v>
      </c>
      <c r="M117" s="21">
        <f t="shared" si="76"/>
        <v>83.9585</v>
      </c>
      <c r="N117" s="22">
        <f t="shared" si="77"/>
        <v>87.2035</v>
      </c>
      <c r="O117" s="23">
        <f t="shared" si="78"/>
        <v>90.61075</v>
      </c>
      <c r="P117" s="24">
        <f t="shared" si="79"/>
        <v>94.1883625</v>
      </c>
      <c r="Q117" s="25">
        <f t="shared" si="80"/>
        <v>101.7013488</v>
      </c>
      <c r="R117" s="26">
        <f t="shared" si="9"/>
        <v>28.9585</v>
      </c>
      <c r="S117" s="26">
        <f t="shared" si="10"/>
        <v>32.2035</v>
      </c>
      <c r="T117" s="26">
        <f t="shared" si="11"/>
        <v>35.61075</v>
      </c>
      <c r="U117" s="26">
        <f t="shared" si="12"/>
        <v>39.1883625</v>
      </c>
      <c r="V117" s="19">
        <f t="shared" si="13"/>
        <v>46.70134875</v>
      </c>
      <c r="W117" s="31"/>
      <c r="X117" s="6"/>
    </row>
    <row r="118" ht="14.25" customHeight="1">
      <c r="A118" s="70" t="s">
        <v>188</v>
      </c>
      <c r="B118" s="17">
        <v>401.2589126559714</v>
      </c>
      <c r="C118" s="18">
        <v>5.0</v>
      </c>
      <c r="D118" s="17"/>
      <c r="E118" s="71">
        <f>ROUNDUP(D118/130,0)</f>
        <v>0</v>
      </c>
      <c r="F118" s="17">
        <v>3.0</v>
      </c>
      <c r="G118" s="17">
        <v>2.0</v>
      </c>
      <c r="H118" s="17"/>
      <c r="I118" s="17"/>
      <c r="J118" s="17"/>
      <c r="K118" s="19">
        <f t="shared" si="3"/>
        <v>0</v>
      </c>
      <c r="L118" s="20">
        <f t="shared" si="83"/>
        <v>55</v>
      </c>
      <c r="M118" s="21">
        <f t="shared" si="76"/>
        <v>88.917</v>
      </c>
      <c r="N118" s="22">
        <f t="shared" si="77"/>
        <v>92.162</v>
      </c>
      <c r="O118" s="23">
        <f t="shared" si="78"/>
        <v>95.56925</v>
      </c>
      <c r="P118" s="24">
        <f t="shared" si="79"/>
        <v>99.1468625</v>
      </c>
      <c r="Q118" s="25">
        <f t="shared" si="80"/>
        <v>106.6598488</v>
      </c>
      <c r="R118" s="26">
        <f t="shared" si="9"/>
        <v>33.917</v>
      </c>
      <c r="S118" s="26">
        <f t="shared" si="10"/>
        <v>37.162</v>
      </c>
      <c r="T118" s="26">
        <f t="shared" si="11"/>
        <v>40.56925</v>
      </c>
      <c r="U118" s="26">
        <f t="shared" si="12"/>
        <v>44.1468625</v>
      </c>
      <c r="V118" s="19">
        <f t="shared" si="13"/>
        <v>51.65984875</v>
      </c>
      <c r="W118" s="31"/>
      <c r="X118" s="6"/>
    </row>
    <row r="119" ht="14.25" customHeight="1">
      <c r="A119" s="70" t="s">
        <v>189</v>
      </c>
      <c r="B119" s="17">
        <v>580.5035650623885</v>
      </c>
      <c r="C119" s="18">
        <f t="shared" ref="C119:C122" si="84">B119/100</f>
        <v>5.805035651</v>
      </c>
      <c r="D119" s="17"/>
      <c r="E119" s="71">
        <v>1.0</v>
      </c>
      <c r="F119" s="17">
        <v>3.0</v>
      </c>
      <c r="G119" s="17">
        <v>3.0</v>
      </c>
      <c r="H119" s="17"/>
      <c r="I119" s="17"/>
      <c r="J119" s="17"/>
      <c r="K119" s="19">
        <f t="shared" si="3"/>
        <v>11</v>
      </c>
      <c r="L119" s="20">
        <f t="shared" si="83"/>
        <v>66</v>
      </c>
      <c r="M119" s="21">
        <f t="shared" si="76"/>
        <v>93.8755</v>
      </c>
      <c r="N119" s="22">
        <f t="shared" si="77"/>
        <v>97.1205</v>
      </c>
      <c r="O119" s="23">
        <f t="shared" si="78"/>
        <v>100.52775</v>
      </c>
      <c r="P119" s="24">
        <f t="shared" si="79"/>
        <v>104.1053625</v>
      </c>
      <c r="Q119" s="25">
        <f t="shared" si="80"/>
        <v>111.6183488</v>
      </c>
      <c r="R119" s="26">
        <f t="shared" si="9"/>
        <v>27.8755</v>
      </c>
      <c r="S119" s="26">
        <f t="shared" si="10"/>
        <v>31.1205</v>
      </c>
      <c r="T119" s="26">
        <f t="shared" si="11"/>
        <v>34.52775</v>
      </c>
      <c r="U119" s="26">
        <f t="shared" si="12"/>
        <v>38.1053625</v>
      </c>
      <c r="V119" s="19">
        <f t="shared" si="13"/>
        <v>45.61834875</v>
      </c>
      <c r="W119" s="31"/>
      <c r="X119" s="6"/>
    </row>
    <row r="120" ht="14.25" customHeight="1">
      <c r="A120" s="70" t="s">
        <v>190</v>
      </c>
      <c r="B120" s="17">
        <v>358.59269162210336</v>
      </c>
      <c r="C120" s="18">
        <f t="shared" si="84"/>
        <v>3.585926916</v>
      </c>
      <c r="D120" s="17"/>
      <c r="E120" s="71">
        <f>ROUNDUP(D120/130,0)</f>
        <v>0</v>
      </c>
      <c r="F120" s="17">
        <v>3.0</v>
      </c>
      <c r="G120" s="17">
        <v>1.0</v>
      </c>
      <c r="H120" s="17"/>
      <c r="I120" s="17"/>
      <c r="J120" s="17"/>
      <c r="K120" s="19">
        <f t="shared" si="3"/>
        <v>0</v>
      </c>
      <c r="L120" s="20">
        <f t="shared" si="83"/>
        <v>55</v>
      </c>
      <c r="M120" s="21">
        <f t="shared" si="76"/>
        <v>83.9585</v>
      </c>
      <c r="N120" s="22">
        <f t="shared" si="77"/>
        <v>87.2035</v>
      </c>
      <c r="O120" s="23">
        <f t="shared" si="78"/>
        <v>90.61075</v>
      </c>
      <c r="P120" s="24">
        <f t="shared" si="79"/>
        <v>94.1883625</v>
      </c>
      <c r="Q120" s="25">
        <f t="shared" si="80"/>
        <v>101.7013488</v>
      </c>
      <c r="R120" s="26">
        <f t="shared" si="9"/>
        <v>28.9585</v>
      </c>
      <c r="S120" s="26">
        <f t="shared" si="10"/>
        <v>32.2035</v>
      </c>
      <c r="T120" s="26">
        <f t="shared" si="11"/>
        <v>35.61075</v>
      </c>
      <c r="U120" s="26">
        <f t="shared" si="12"/>
        <v>39.1883625</v>
      </c>
      <c r="V120" s="19">
        <f t="shared" si="13"/>
        <v>46.70134875</v>
      </c>
      <c r="W120" s="31"/>
      <c r="X120" s="6"/>
    </row>
    <row r="121" ht="14.25" customHeight="1">
      <c r="A121" s="70" t="s">
        <v>191</v>
      </c>
      <c r="B121" s="17">
        <v>0.0</v>
      </c>
      <c r="C121" s="18">
        <f t="shared" si="84"/>
        <v>0</v>
      </c>
      <c r="D121" s="17"/>
      <c r="E121" s="71"/>
      <c r="F121" s="17">
        <v>0.0</v>
      </c>
      <c r="G121" s="17"/>
      <c r="H121" s="17"/>
      <c r="I121" s="17"/>
      <c r="J121" s="17"/>
      <c r="K121" s="19">
        <f t="shared" si="3"/>
        <v>0</v>
      </c>
      <c r="L121" s="20">
        <f t="shared" si="83"/>
        <v>55</v>
      </c>
      <c r="M121" s="21">
        <f t="shared" si="76"/>
        <v>64.9</v>
      </c>
      <c r="N121" s="22">
        <f t="shared" si="77"/>
        <v>68.145</v>
      </c>
      <c r="O121" s="23">
        <f t="shared" si="78"/>
        <v>71.55225</v>
      </c>
      <c r="P121" s="24">
        <f t="shared" si="79"/>
        <v>75.1298625</v>
      </c>
      <c r="Q121" s="25">
        <f t="shared" si="80"/>
        <v>82.64284875</v>
      </c>
      <c r="R121" s="26">
        <f t="shared" si="9"/>
        <v>9.9</v>
      </c>
      <c r="S121" s="26">
        <f t="shared" si="10"/>
        <v>13.145</v>
      </c>
      <c r="T121" s="26">
        <f t="shared" si="11"/>
        <v>16.55225</v>
      </c>
      <c r="U121" s="26">
        <f t="shared" si="12"/>
        <v>20.1298625</v>
      </c>
      <c r="V121" s="19">
        <f t="shared" si="13"/>
        <v>27.64284875</v>
      </c>
      <c r="W121" s="31"/>
      <c r="X121" s="6"/>
    </row>
    <row r="122" ht="14.25" customHeight="1">
      <c r="A122" s="70" t="s">
        <v>192</v>
      </c>
      <c r="B122" s="17">
        <v>372.56016042780743</v>
      </c>
      <c r="C122" s="18">
        <f t="shared" si="84"/>
        <v>3.725601604</v>
      </c>
      <c r="D122" s="17"/>
      <c r="E122" s="71">
        <f>ROUNDUP(D122/130,0)</f>
        <v>0</v>
      </c>
      <c r="F122" s="17">
        <v>3.0</v>
      </c>
      <c r="G122" s="17">
        <v>1.0</v>
      </c>
      <c r="H122" s="17"/>
      <c r="I122" s="17"/>
      <c r="J122" s="17"/>
      <c r="K122" s="19">
        <f t="shared" si="3"/>
        <v>0</v>
      </c>
      <c r="L122" s="20">
        <f t="shared" si="83"/>
        <v>55</v>
      </c>
      <c r="M122" s="21">
        <f t="shared" si="76"/>
        <v>83.9585</v>
      </c>
      <c r="N122" s="22">
        <f t="shared" si="77"/>
        <v>87.2035</v>
      </c>
      <c r="O122" s="23">
        <f t="shared" si="78"/>
        <v>90.61075</v>
      </c>
      <c r="P122" s="24">
        <f t="shared" si="79"/>
        <v>94.1883625</v>
      </c>
      <c r="Q122" s="25">
        <f t="shared" si="80"/>
        <v>101.7013488</v>
      </c>
      <c r="R122" s="26">
        <f t="shared" si="9"/>
        <v>28.9585</v>
      </c>
      <c r="S122" s="26">
        <f t="shared" si="10"/>
        <v>32.2035</v>
      </c>
      <c r="T122" s="26">
        <f t="shared" si="11"/>
        <v>35.61075</v>
      </c>
      <c r="U122" s="26">
        <f t="shared" si="12"/>
        <v>39.1883625</v>
      </c>
      <c r="V122" s="19">
        <f t="shared" si="13"/>
        <v>46.70134875</v>
      </c>
      <c r="W122" s="31"/>
      <c r="X122" s="6"/>
    </row>
    <row r="123" ht="14.25" customHeight="1">
      <c r="A123" s="70" t="s">
        <v>193</v>
      </c>
      <c r="B123" s="17">
        <v>1616.6332442067735</v>
      </c>
      <c r="C123" s="18">
        <v>17.0</v>
      </c>
      <c r="D123" s="17">
        <f>B123-550</f>
        <v>1066.633244</v>
      </c>
      <c r="E123" s="71">
        <v>11.0</v>
      </c>
      <c r="F123" s="17">
        <v>3.0</v>
      </c>
      <c r="G123" s="17">
        <v>4.0</v>
      </c>
      <c r="H123" s="17">
        <v>4.0</v>
      </c>
      <c r="I123" s="17">
        <v>4.0</v>
      </c>
      <c r="J123" s="17">
        <v>2.0</v>
      </c>
      <c r="K123" s="19">
        <f t="shared" si="3"/>
        <v>121</v>
      </c>
      <c r="L123" s="20">
        <f t="shared" si="83"/>
        <v>176</v>
      </c>
      <c r="M123" s="21">
        <f t="shared" si="76"/>
        <v>153.4795596</v>
      </c>
      <c r="N123" s="22">
        <f t="shared" si="77"/>
        <v>156.7245596</v>
      </c>
      <c r="O123" s="23">
        <f t="shared" si="78"/>
        <v>160.1318096</v>
      </c>
      <c r="P123" s="24">
        <f t="shared" si="79"/>
        <v>163.7094221</v>
      </c>
      <c r="Q123" s="25">
        <f t="shared" si="80"/>
        <v>171.2224083</v>
      </c>
      <c r="R123" s="26">
        <f t="shared" si="9"/>
        <v>-22.52044043</v>
      </c>
      <c r="S123" s="26">
        <f t="shared" si="10"/>
        <v>-19.27544043</v>
      </c>
      <c r="T123" s="26">
        <f t="shared" si="11"/>
        <v>-15.86819043</v>
      </c>
      <c r="U123" s="26">
        <f t="shared" si="12"/>
        <v>-12.29057793</v>
      </c>
      <c r="V123" s="19">
        <f t="shared" si="13"/>
        <v>-4.777591684</v>
      </c>
      <c r="W123" s="31"/>
      <c r="X123" s="6"/>
    </row>
    <row r="124" ht="14.25" customHeight="1">
      <c r="A124" s="70" t="s">
        <v>194</v>
      </c>
      <c r="B124" s="17">
        <v>51.492869875222816</v>
      </c>
      <c r="C124" s="18">
        <f t="shared" ref="C124:C125" si="85">B124/100</f>
        <v>0.5149286988</v>
      </c>
      <c r="D124" s="17"/>
      <c r="E124" s="71"/>
      <c r="F124" s="17">
        <v>1.0</v>
      </c>
      <c r="G124" s="17"/>
      <c r="H124" s="17"/>
      <c r="I124" s="17"/>
      <c r="J124" s="17"/>
      <c r="K124" s="19">
        <f t="shared" si="3"/>
        <v>0</v>
      </c>
      <c r="L124" s="20">
        <f t="shared" si="83"/>
        <v>55</v>
      </c>
      <c r="M124" s="21">
        <f t="shared" si="76"/>
        <v>69.6</v>
      </c>
      <c r="N124" s="22">
        <f t="shared" si="77"/>
        <v>72.845</v>
      </c>
      <c r="O124" s="23">
        <f t="shared" si="78"/>
        <v>76.25225</v>
      </c>
      <c r="P124" s="24">
        <f t="shared" si="79"/>
        <v>79.8298625</v>
      </c>
      <c r="Q124" s="25">
        <f t="shared" si="80"/>
        <v>87.34284875</v>
      </c>
      <c r="R124" s="26">
        <f t="shared" si="9"/>
        <v>14.6</v>
      </c>
      <c r="S124" s="26">
        <f t="shared" si="10"/>
        <v>17.845</v>
      </c>
      <c r="T124" s="26">
        <f t="shared" si="11"/>
        <v>21.25225</v>
      </c>
      <c r="U124" s="26">
        <f t="shared" si="12"/>
        <v>24.8298625</v>
      </c>
      <c r="V124" s="19">
        <f t="shared" si="13"/>
        <v>32.34284875</v>
      </c>
      <c r="W124" s="31"/>
      <c r="X124" s="6"/>
    </row>
    <row r="125" ht="14.25" customHeight="1">
      <c r="A125" s="70" t="s">
        <v>195</v>
      </c>
      <c r="B125" s="17">
        <v>1366.4327094474154</v>
      </c>
      <c r="C125" s="18">
        <f t="shared" si="85"/>
        <v>13.66432709</v>
      </c>
      <c r="D125" s="17">
        <f>B125-550</f>
        <v>816.4327094</v>
      </c>
      <c r="E125" s="71">
        <v>9.0</v>
      </c>
      <c r="F125" s="17">
        <v>3.0</v>
      </c>
      <c r="G125" s="17">
        <v>4.0</v>
      </c>
      <c r="H125" s="17">
        <v>4.0</v>
      </c>
      <c r="I125" s="17">
        <v>3.0</v>
      </c>
      <c r="J125" s="17"/>
      <c r="K125" s="19">
        <f t="shared" si="3"/>
        <v>99</v>
      </c>
      <c r="L125" s="20">
        <f t="shared" si="83"/>
        <v>154</v>
      </c>
      <c r="M125" s="21">
        <f t="shared" si="76"/>
        <v>136.3156734</v>
      </c>
      <c r="N125" s="22">
        <f t="shared" si="77"/>
        <v>139.5606734</v>
      </c>
      <c r="O125" s="23">
        <f t="shared" si="78"/>
        <v>142.9679234</v>
      </c>
      <c r="P125" s="24">
        <f t="shared" si="79"/>
        <v>146.5455359</v>
      </c>
      <c r="Q125" s="25">
        <f t="shared" si="80"/>
        <v>154.0585221</v>
      </c>
      <c r="R125" s="26">
        <f t="shared" si="9"/>
        <v>-17.68432661</v>
      </c>
      <c r="S125" s="26">
        <f t="shared" si="10"/>
        <v>-14.43932661</v>
      </c>
      <c r="T125" s="26">
        <f t="shared" si="11"/>
        <v>-11.03207661</v>
      </c>
      <c r="U125" s="26">
        <f t="shared" si="12"/>
        <v>-7.454464112</v>
      </c>
      <c r="V125" s="19">
        <f t="shared" si="13"/>
        <v>0.0585221375</v>
      </c>
      <c r="W125" s="31"/>
      <c r="X125" s="6"/>
    </row>
    <row r="126" ht="14.25" customHeight="1">
      <c r="A126" s="70" t="s">
        <v>196</v>
      </c>
      <c r="B126" s="17">
        <v>114.95098039215685</v>
      </c>
      <c r="C126" s="18">
        <v>2.0</v>
      </c>
      <c r="D126" s="17"/>
      <c r="E126" s="71"/>
      <c r="F126" s="17">
        <v>2.0</v>
      </c>
      <c r="G126" s="17"/>
      <c r="H126" s="17"/>
      <c r="I126" s="17"/>
      <c r="J126" s="17"/>
      <c r="K126" s="19">
        <f t="shared" si="3"/>
        <v>0</v>
      </c>
      <c r="L126" s="20">
        <f t="shared" si="83"/>
        <v>55</v>
      </c>
      <c r="M126" s="21">
        <f t="shared" si="76"/>
        <v>74.3</v>
      </c>
      <c r="N126" s="22">
        <f t="shared" si="77"/>
        <v>77.545</v>
      </c>
      <c r="O126" s="23">
        <f t="shared" si="78"/>
        <v>80.95225</v>
      </c>
      <c r="P126" s="24">
        <f t="shared" si="79"/>
        <v>84.5298625</v>
      </c>
      <c r="Q126" s="25">
        <f t="shared" si="80"/>
        <v>92.04284875</v>
      </c>
      <c r="R126" s="26">
        <f t="shared" si="9"/>
        <v>19.3</v>
      </c>
      <c r="S126" s="26">
        <f t="shared" si="10"/>
        <v>22.545</v>
      </c>
      <c r="T126" s="26">
        <f t="shared" si="11"/>
        <v>25.95225</v>
      </c>
      <c r="U126" s="26">
        <f t="shared" si="12"/>
        <v>29.5298625</v>
      </c>
      <c r="V126" s="19">
        <f t="shared" si="13"/>
        <v>37.04284875</v>
      </c>
      <c r="W126" s="31"/>
      <c r="X126" s="6"/>
    </row>
    <row r="127" ht="14.25" customHeight="1">
      <c r="A127" s="70" t="s">
        <v>197</v>
      </c>
      <c r="B127" s="17">
        <v>276.6934046345811</v>
      </c>
      <c r="C127" s="18">
        <f>B127/100</f>
        <v>2.766934046</v>
      </c>
      <c r="D127" s="17"/>
      <c r="E127" s="71"/>
      <c r="F127" s="17">
        <v>3.0</v>
      </c>
      <c r="G127" s="17"/>
      <c r="H127" s="17"/>
      <c r="I127" s="17"/>
      <c r="J127" s="17"/>
      <c r="K127" s="19">
        <f t="shared" si="3"/>
        <v>0</v>
      </c>
      <c r="L127" s="20">
        <f t="shared" si="83"/>
        <v>55</v>
      </c>
      <c r="M127" s="21">
        <f t="shared" si="76"/>
        <v>79</v>
      </c>
      <c r="N127" s="22">
        <f t="shared" si="77"/>
        <v>82.245</v>
      </c>
      <c r="O127" s="23">
        <f t="shared" si="78"/>
        <v>85.65225</v>
      </c>
      <c r="P127" s="24">
        <f t="shared" si="79"/>
        <v>89.2298625</v>
      </c>
      <c r="Q127" s="25">
        <f t="shared" si="80"/>
        <v>96.74284875</v>
      </c>
      <c r="R127" s="26">
        <f t="shared" si="9"/>
        <v>24</v>
      </c>
      <c r="S127" s="26">
        <f t="shared" si="10"/>
        <v>27.245</v>
      </c>
      <c r="T127" s="26">
        <f t="shared" si="11"/>
        <v>30.65225</v>
      </c>
      <c r="U127" s="26">
        <f t="shared" si="12"/>
        <v>34.2298625</v>
      </c>
      <c r="V127" s="19">
        <f t="shared" si="13"/>
        <v>41.74284875</v>
      </c>
      <c r="W127" s="31"/>
      <c r="X127" s="6"/>
    </row>
    <row r="128" ht="14.25" customHeight="1">
      <c r="A128" s="70" t="s">
        <v>198</v>
      </c>
      <c r="B128" s="17">
        <v>524.8774509803922</v>
      </c>
      <c r="C128" s="18">
        <v>6.0</v>
      </c>
      <c r="D128" s="17"/>
      <c r="E128" s="71">
        <f>ROUNDUP(D128/130,0)</f>
        <v>0</v>
      </c>
      <c r="F128" s="17">
        <v>3.0</v>
      </c>
      <c r="G128" s="17">
        <v>3.0</v>
      </c>
      <c r="H128" s="17"/>
      <c r="I128" s="17"/>
      <c r="J128" s="17"/>
      <c r="K128" s="19">
        <f t="shared" si="3"/>
        <v>0</v>
      </c>
      <c r="L128" s="20">
        <f t="shared" si="83"/>
        <v>55</v>
      </c>
      <c r="M128" s="21">
        <f t="shared" si="76"/>
        <v>93.8755</v>
      </c>
      <c r="N128" s="22">
        <f t="shared" si="77"/>
        <v>97.1205</v>
      </c>
      <c r="O128" s="23">
        <f t="shared" si="78"/>
        <v>100.52775</v>
      </c>
      <c r="P128" s="24">
        <f t="shared" si="79"/>
        <v>104.1053625</v>
      </c>
      <c r="Q128" s="25">
        <f t="shared" si="80"/>
        <v>111.6183488</v>
      </c>
      <c r="R128" s="26">
        <f t="shared" si="9"/>
        <v>38.8755</v>
      </c>
      <c r="S128" s="26">
        <f t="shared" si="10"/>
        <v>42.1205</v>
      </c>
      <c r="T128" s="26">
        <f t="shared" si="11"/>
        <v>45.52775</v>
      </c>
      <c r="U128" s="26">
        <f t="shared" si="12"/>
        <v>49.1053625</v>
      </c>
      <c r="V128" s="19">
        <f t="shared" si="13"/>
        <v>56.61834875</v>
      </c>
      <c r="W128" s="31"/>
      <c r="X128" s="6"/>
    </row>
    <row r="129" ht="14.25" customHeight="1">
      <c r="A129" s="70" t="s">
        <v>199</v>
      </c>
      <c r="B129" s="17">
        <v>69.30704099821746</v>
      </c>
      <c r="C129" s="18">
        <f t="shared" ref="C129:C130" si="86">B129/100</f>
        <v>0.69307041</v>
      </c>
      <c r="D129" s="17"/>
      <c r="E129" s="71"/>
      <c r="F129" s="17">
        <v>1.0</v>
      </c>
      <c r="G129" s="17"/>
      <c r="H129" s="17"/>
      <c r="I129" s="17"/>
      <c r="J129" s="17"/>
      <c r="K129" s="19">
        <f t="shared" si="3"/>
        <v>0</v>
      </c>
      <c r="L129" s="20">
        <f t="shared" si="83"/>
        <v>55</v>
      </c>
      <c r="M129" s="21">
        <f t="shared" si="76"/>
        <v>69.6</v>
      </c>
      <c r="N129" s="22">
        <f t="shared" si="77"/>
        <v>72.845</v>
      </c>
      <c r="O129" s="23">
        <f t="shared" si="78"/>
        <v>76.25225</v>
      </c>
      <c r="P129" s="24">
        <f t="shared" si="79"/>
        <v>79.8298625</v>
      </c>
      <c r="Q129" s="25">
        <f t="shared" si="80"/>
        <v>87.34284875</v>
      </c>
      <c r="R129" s="26">
        <f t="shared" si="9"/>
        <v>14.6</v>
      </c>
      <c r="S129" s="26">
        <f t="shared" si="10"/>
        <v>17.845</v>
      </c>
      <c r="T129" s="26">
        <f t="shared" si="11"/>
        <v>21.25225</v>
      </c>
      <c r="U129" s="26">
        <f t="shared" si="12"/>
        <v>24.8298625</v>
      </c>
      <c r="V129" s="19">
        <f t="shared" si="13"/>
        <v>32.34284875</v>
      </c>
      <c r="W129" s="31"/>
      <c r="X129" s="6"/>
    </row>
    <row r="130" ht="14.25" customHeight="1">
      <c r="A130" s="70" t="s">
        <v>200</v>
      </c>
      <c r="B130" s="17">
        <v>1184.4919786096254</v>
      </c>
      <c r="C130" s="18">
        <f t="shared" si="86"/>
        <v>11.84491979</v>
      </c>
      <c r="D130" s="17">
        <f>B130-550</f>
        <v>634.4919786</v>
      </c>
      <c r="E130" s="71">
        <v>7.0</v>
      </c>
      <c r="F130" s="17">
        <v>3.0</v>
      </c>
      <c r="G130" s="17">
        <v>4.0</v>
      </c>
      <c r="H130" s="17">
        <v>4.0</v>
      </c>
      <c r="I130" s="17">
        <v>1.0</v>
      </c>
      <c r="J130" s="17"/>
      <c r="K130" s="19">
        <f t="shared" si="3"/>
        <v>77</v>
      </c>
      <c r="L130" s="20">
        <f t="shared" si="83"/>
        <v>132</v>
      </c>
      <c r="M130" s="21">
        <f t="shared" si="76"/>
        <v>125.2778045</v>
      </c>
      <c r="N130" s="22">
        <f t="shared" si="77"/>
        <v>128.5228045</v>
      </c>
      <c r="O130" s="23">
        <f t="shared" si="78"/>
        <v>131.9300545</v>
      </c>
      <c r="P130" s="24">
        <f t="shared" si="79"/>
        <v>135.507667</v>
      </c>
      <c r="Q130" s="25">
        <f t="shared" si="80"/>
        <v>143.0206532</v>
      </c>
      <c r="R130" s="26">
        <f t="shared" si="9"/>
        <v>-6.722195538</v>
      </c>
      <c r="S130" s="26">
        <f t="shared" si="10"/>
        <v>-3.477195538</v>
      </c>
      <c r="T130" s="26">
        <f t="shared" si="11"/>
        <v>-0.0699455375</v>
      </c>
      <c r="U130" s="26">
        <f t="shared" si="12"/>
        <v>3.507666963</v>
      </c>
      <c r="V130" s="19">
        <f t="shared" si="13"/>
        <v>11.02065321</v>
      </c>
      <c r="W130" s="31"/>
      <c r="X130" s="6"/>
    </row>
    <row r="131" ht="14.25" customHeight="1">
      <c r="A131" s="70" t="s">
        <v>201</v>
      </c>
      <c r="B131" s="17">
        <v>431.0383244206773</v>
      </c>
      <c r="C131" s="18">
        <v>5.0</v>
      </c>
      <c r="D131" s="17"/>
      <c r="E131" s="71">
        <f>ROUNDUP(D131/130,0)</f>
        <v>0</v>
      </c>
      <c r="F131" s="17">
        <v>3.0</v>
      </c>
      <c r="G131" s="17">
        <v>2.0</v>
      </c>
      <c r="H131" s="17"/>
      <c r="I131" s="17"/>
      <c r="J131" s="17"/>
      <c r="K131" s="19">
        <f t="shared" si="3"/>
        <v>0</v>
      </c>
      <c r="L131" s="20">
        <f t="shared" si="83"/>
        <v>55</v>
      </c>
      <c r="M131" s="21">
        <f t="shared" si="76"/>
        <v>88.917</v>
      </c>
      <c r="N131" s="22">
        <f t="shared" si="77"/>
        <v>92.162</v>
      </c>
      <c r="O131" s="23">
        <f t="shared" si="78"/>
        <v>95.56925</v>
      </c>
      <c r="P131" s="24">
        <f t="shared" si="79"/>
        <v>99.1468625</v>
      </c>
      <c r="Q131" s="25">
        <f t="shared" si="80"/>
        <v>106.6598488</v>
      </c>
      <c r="R131" s="26">
        <f t="shared" si="9"/>
        <v>33.917</v>
      </c>
      <c r="S131" s="26">
        <f t="shared" si="10"/>
        <v>37.162</v>
      </c>
      <c r="T131" s="26">
        <f t="shared" si="11"/>
        <v>40.56925</v>
      </c>
      <c r="U131" s="26">
        <f t="shared" si="12"/>
        <v>44.1468625</v>
      </c>
      <c r="V131" s="19">
        <f t="shared" si="13"/>
        <v>51.65984875</v>
      </c>
      <c r="W131" s="31"/>
      <c r="X131" s="6"/>
    </row>
    <row r="132" ht="14.25" customHeight="1">
      <c r="A132" s="70" t="s">
        <v>202</v>
      </c>
      <c r="B132" s="17">
        <v>307.620320855615</v>
      </c>
      <c r="C132" s="18">
        <v>4.0</v>
      </c>
      <c r="D132" s="17"/>
      <c r="E132" s="71"/>
      <c r="F132" s="17">
        <v>3.0</v>
      </c>
      <c r="G132" s="17">
        <v>1.0</v>
      </c>
      <c r="H132" s="17"/>
      <c r="I132" s="17"/>
      <c r="J132" s="17"/>
      <c r="K132" s="19">
        <f t="shared" si="3"/>
        <v>0</v>
      </c>
      <c r="L132" s="20">
        <f t="shared" si="83"/>
        <v>55</v>
      </c>
      <c r="M132" s="21">
        <f t="shared" si="76"/>
        <v>83.9585</v>
      </c>
      <c r="N132" s="22">
        <f t="shared" si="77"/>
        <v>87.2035</v>
      </c>
      <c r="O132" s="23">
        <f t="shared" si="78"/>
        <v>90.61075</v>
      </c>
      <c r="P132" s="24">
        <f t="shared" si="79"/>
        <v>94.1883625</v>
      </c>
      <c r="Q132" s="25">
        <f t="shared" si="80"/>
        <v>101.7013488</v>
      </c>
      <c r="R132" s="26">
        <f t="shared" si="9"/>
        <v>28.9585</v>
      </c>
      <c r="S132" s="26">
        <f t="shared" si="10"/>
        <v>32.2035</v>
      </c>
      <c r="T132" s="26">
        <f t="shared" si="11"/>
        <v>35.61075</v>
      </c>
      <c r="U132" s="26">
        <f t="shared" si="12"/>
        <v>39.1883625</v>
      </c>
      <c r="V132" s="19">
        <f t="shared" si="13"/>
        <v>46.70134875</v>
      </c>
      <c r="W132" s="31"/>
      <c r="X132" s="6"/>
    </row>
    <row r="133" ht="14.25" customHeight="1">
      <c r="A133" s="70" t="s">
        <v>203</v>
      </c>
      <c r="B133" s="17">
        <v>0.0</v>
      </c>
      <c r="C133" s="18">
        <f t="shared" ref="C133:C138" si="87">B133/100</f>
        <v>0</v>
      </c>
      <c r="D133" s="17"/>
      <c r="E133" s="71"/>
      <c r="F133" s="17">
        <v>0.0</v>
      </c>
      <c r="G133" s="17"/>
      <c r="H133" s="17"/>
      <c r="I133" s="17"/>
      <c r="J133" s="17"/>
      <c r="K133" s="19">
        <f t="shared" si="3"/>
        <v>0</v>
      </c>
      <c r="L133" s="20">
        <f t="shared" si="83"/>
        <v>55</v>
      </c>
      <c r="M133" s="21">
        <f t="shared" si="76"/>
        <v>64.9</v>
      </c>
      <c r="N133" s="22">
        <f t="shared" si="77"/>
        <v>68.145</v>
      </c>
      <c r="O133" s="23">
        <f t="shared" si="78"/>
        <v>71.55225</v>
      </c>
      <c r="P133" s="24">
        <f t="shared" si="79"/>
        <v>75.1298625</v>
      </c>
      <c r="Q133" s="25">
        <f t="shared" si="80"/>
        <v>82.64284875</v>
      </c>
      <c r="R133" s="26">
        <f t="shared" si="9"/>
        <v>9.9</v>
      </c>
      <c r="S133" s="26">
        <f t="shared" si="10"/>
        <v>13.145</v>
      </c>
      <c r="T133" s="26">
        <f t="shared" si="11"/>
        <v>16.55225</v>
      </c>
      <c r="U133" s="26">
        <f t="shared" si="12"/>
        <v>20.1298625</v>
      </c>
      <c r="V133" s="19">
        <f t="shared" si="13"/>
        <v>27.64284875</v>
      </c>
      <c r="W133" s="31"/>
      <c r="X133" s="6"/>
    </row>
    <row r="134" ht="14.25" customHeight="1">
      <c r="A134" s="70" t="s">
        <v>204</v>
      </c>
      <c r="B134" s="17">
        <v>0.0</v>
      </c>
      <c r="C134" s="18">
        <f t="shared" si="87"/>
        <v>0</v>
      </c>
      <c r="D134" s="17"/>
      <c r="E134" s="71"/>
      <c r="F134" s="17">
        <v>0.0</v>
      </c>
      <c r="G134" s="17"/>
      <c r="H134" s="17"/>
      <c r="I134" s="17"/>
      <c r="J134" s="17"/>
      <c r="K134" s="19">
        <f t="shared" si="3"/>
        <v>0</v>
      </c>
      <c r="L134" s="20">
        <f t="shared" si="83"/>
        <v>55</v>
      </c>
      <c r="M134" s="21">
        <f t="shared" si="76"/>
        <v>64.9</v>
      </c>
      <c r="N134" s="22">
        <f t="shared" si="77"/>
        <v>68.145</v>
      </c>
      <c r="O134" s="23">
        <f t="shared" si="78"/>
        <v>71.55225</v>
      </c>
      <c r="P134" s="24">
        <f t="shared" si="79"/>
        <v>75.1298625</v>
      </c>
      <c r="Q134" s="25">
        <f t="shared" si="80"/>
        <v>82.64284875</v>
      </c>
      <c r="R134" s="26">
        <f t="shared" si="9"/>
        <v>9.9</v>
      </c>
      <c r="S134" s="26">
        <f t="shared" si="10"/>
        <v>13.145</v>
      </c>
      <c r="T134" s="26">
        <f t="shared" si="11"/>
        <v>16.55225</v>
      </c>
      <c r="U134" s="26">
        <f t="shared" si="12"/>
        <v>20.1298625</v>
      </c>
      <c r="V134" s="19">
        <f t="shared" si="13"/>
        <v>27.64284875</v>
      </c>
      <c r="W134" s="31"/>
      <c r="X134" s="6"/>
    </row>
    <row r="135" ht="14.25" customHeight="1">
      <c r="A135" s="70" t="s">
        <v>205</v>
      </c>
      <c r="B135" s="17">
        <v>0.0</v>
      </c>
      <c r="C135" s="18">
        <f t="shared" si="87"/>
        <v>0</v>
      </c>
      <c r="D135" s="17"/>
      <c r="E135" s="71"/>
      <c r="F135" s="17">
        <v>0.0</v>
      </c>
      <c r="G135" s="17"/>
      <c r="H135" s="17"/>
      <c r="I135" s="17"/>
      <c r="J135" s="17"/>
      <c r="K135" s="19">
        <f t="shared" si="3"/>
        <v>0</v>
      </c>
      <c r="L135" s="20">
        <f t="shared" si="83"/>
        <v>55</v>
      </c>
      <c r="M135" s="21">
        <f t="shared" si="76"/>
        <v>64.9</v>
      </c>
      <c r="N135" s="22">
        <f t="shared" si="77"/>
        <v>68.145</v>
      </c>
      <c r="O135" s="23">
        <f t="shared" si="78"/>
        <v>71.55225</v>
      </c>
      <c r="P135" s="24">
        <f t="shared" si="79"/>
        <v>75.1298625</v>
      </c>
      <c r="Q135" s="25">
        <f t="shared" si="80"/>
        <v>82.64284875</v>
      </c>
      <c r="R135" s="26">
        <f t="shared" si="9"/>
        <v>9.9</v>
      </c>
      <c r="S135" s="26">
        <f t="shared" si="10"/>
        <v>13.145</v>
      </c>
      <c r="T135" s="26">
        <f t="shared" si="11"/>
        <v>16.55225</v>
      </c>
      <c r="U135" s="26">
        <f t="shared" si="12"/>
        <v>20.1298625</v>
      </c>
      <c r="V135" s="19">
        <f t="shared" si="13"/>
        <v>27.64284875</v>
      </c>
      <c r="W135" s="31"/>
      <c r="X135" s="6"/>
    </row>
    <row r="136" ht="14.25" customHeight="1">
      <c r="A136" s="70" t="s">
        <v>206</v>
      </c>
      <c r="B136" s="17">
        <v>0.0</v>
      </c>
      <c r="C136" s="18">
        <f t="shared" si="87"/>
        <v>0</v>
      </c>
      <c r="D136" s="17"/>
      <c r="E136" s="71"/>
      <c r="F136" s="17">
        <v>0.0</v>
      </c>
      <c r="G136" s="17"/>
      <c r="H136" s="17"/>
      <c r="I136" s="17"/>
      <c r="J136" s="17"/>
      <c r="K136" s="19">
        <f t="shared" si="3"/>
        <v>0</v>
      </c>
      <c r="L136" s="20">
        <f t="shared" si="83"/>
        <v>55</v>
      </c>
      <c r="M136" s="21">
        <f t="shared" si="76"/>
        <v>64.9</v>
      </c>
      <c r="N136" s="22">
        <f t="shared" si="77"/>
        <v>68.145</v>
      </c>
      <c r="O136" s="23">
        <f t="shared" si="78"/>
        <v>71.55225</v>
      </c>
      <c r="P136" s="24">
        <f t="shared" si="79"/>
        <v>75.1298625</v>
      </c>
      <c r="Q136" s="25">
        <f t="shared" si="80"/>
        <v>82.64284875</v>
      </c>
      <c r="R136" s="26">
        <f t="shared" si="9"/>
        <v>9.9</v>
      </c>
      <c r="S136" s="26">
        <f t="shared" si="10"/>
        <v>13.145</v>
      </c>
      <c r="T136" s="26">
        <f t="shared" si="11"/>
        <v>16.55225</v>
      </c>
      <c r="U136" s="26">
        <f t="shared" si="12"/>
        <v>20.1298625</v>
      </c>
      <c r="V136" s="19">
        <f t="shared" si="13"/>
        <v>27.64284875</v>
      </c>
      <c r="W136" s="31"/>
      <c r="X136" s="6"/>
    </row>
    <row r="137" ht="14.25" customHeight="1">
      <c r="A137" s="70" t="s">
        <v>207</v>
      </c>
      <c r="B137" s="17">
        <v>0.0</v>
      </c>
      <c r="C137" s="18">
        <f t="shared" si="87"/>
        <v>0</v>
      </c>
      <c r="D137" s="17"/>
      <c r="E137" s="71"/>
      <c r="F137" s="17">
        <v>0.0</v>
      </c>
      <c r="G137" s="17"/>
      <c r="H137" s="17"/>
      <c r="I137" s="17"/>
      <c r="J137" s="17"/>
      <c r="K137" s="19">
        <f t="shared" si="3"/>
        <v>0</v>
      </c>
      <c r="L137" s="20">
        <f t="shared" si="83"/>
        <v>55</v>
      </c>
      <c r="M137" s="21">
        <f t="shared" si="76"/>
        <v>64.9</v>
      </c>
      <c r="N137" s="22">
        <f t="shared" si="77"/>
        <v>68.145</v>
      </c>
      <c r="O137" s="23">
        <f t="shared" si="78"/>
        <v>71.55225</v>
      </c>
      <c r="P137" s="24">
        <f t="shared" si="79"/>
        <v>75.1298625</v>
      </c>
      <c r="Q137" s="25">
        <f t="shared" si="80"/>
        <v>82.64284875</v>
      </c>
      <c r="R137" s="26">
        <f t="shared" si="9"/>
        <v>9.9</v>
      </c>
      <c r="S137" s="26">
        <f t="shared" si="10"/>
        <v>13.145</v>
      </c>
      <c r="T137" s="26">
        <f t="shared" si="11"/>
        <v>16.55225</v>
      </c>
      <c r="U137" s="26">
        <f t="shared" si="12"/>
        <v>20.1298625</v>
      </c>
      <c r="V137" s="19">
        <f t="shared" si="13"/>
        <v>27.64284875</v>
      </c>
      <c r="W137" s="31"/>
      <c r="X137" s="6"/>
    </row>
    <row r="138" ht="14.25" customHeight="1">
      <c r="A138" s="70" t="s">
        <v>208</v>
      </c>
      <c r="B138" s="17">
        <v>0.0</v>
      </c>
      <c r="C138" s="18">
        <f t="shared" si="87"/>
        <v>0</v>
      </c>
      <c r="D138" s="17"/>
      <c r="E138" s="71"/>
      <c r="F138" s="17">
        <v>0.0</v>
      </c>
      <c r="G138" s="17"/>
      <c r="H138" s="17"/>
      <c r="I138" s="17"/>
      <c r="J138" s="17"/>
      <c r="K138" s="19">
        <f t="shared" si="3"/>
        <v>0</v>
      </c>
      <c r="L138" s="20">
        <f t="shared" si="83"/>
        <v>55</v>
      </c>
      <c r="M138" s="21">
        <f t="shared" si="76"/>
        <v>64.9</v>
      </c>
      <c r="N138" s="22">
        <f t="shared" si="77"/>
        <v>68.145</v>
      </c>
      <c r="O138" s="23">
        <f t="shared" si="78"/>
        <v>71.55225</v>
      </c>
      <c r="P138" s="24">
        <f t="shared" si="79"/>
        <v>75.1298625</v>
      </c>
      <c r="Q138" s="25">
        <f t="shared" si="80"/>
        <v>82.64284875</v>
      </c>
      <c r="R138" s="26">
        <f t="shared" si="9"/>
        <v>9.9</v>
      </c>
      <c r="S138" s="26">
        <f t="shared" si="10"/>
        <v>13.145</v>
      </c>
      <c r="T138" s="26">
        <f t="shared" si="11"/>
        <v>16.55225</v>
      </c>
      <c r="U138" s="26">
        <f t="shared" si="12"/>
        <v>20.1298625</v>
      </c>
      <c r="V138" s="19">
        <f t="shared" si="13"/>
        <v>27.64284875</v>
      </c>
      <c r="W138" s="31"/>
      <c r="X138" s="6"/>
    </row>
    <row r="139" ht="14.25" customHeight="1">
      <c r="C139" s="57"/>
      <c r="D139" s="57"/>
      <c r="E139" s="79"/>
      <c r="F139" s="57"/>
      <c r="G139" s="57"/>
      <c r="H139" s="57"/>
      <c r="I139" s="57"/>
      <c r="J139" s="57"/>
      <c r="K139" s="31"/>
      <c r="L139" s="58">
        <f t="shared" ref="L139:V139" si="88">SUM(L3:L138)</f>
        <v>12605.08</v>
      </c>
      <c r="M139" s="58">
        <f t="shared" si="88"/>
        <v>14527.3093</v>
      </c>
      <c r="N139" s="58">
        <f t="shared" si="88"/>
        <v>15025.03802</v>
      </c>
      <c r="O139" s="58">
        <f t="shared" si="88"/>
        <v>15551.06042</v>
      </c>
      <c r="P139" s="58">
        <f t="shared" si="88"/>
        <v>16103.38395</v>
      </c>
      <c r="Q139" s="58">
        <f t="shared" si="88"/>
        <v>17098.39838</v>
      </c>
      <c r="R139" s="59">
        <f t="shared" si="88"/>
        <v>1922.229295</v>
      </c>
      <c r="S139" s="58">
        <f t="shared" si="88"/>
        <v>2419.958015</v>
      </c>
      <c r="T139" s="58">
        <f t="shared" si="88"/>
        <v>2945.980421</v>
      </c>
      <c r="U139" s="58">
        <f t="shared" si="88"/>
        <v>3498.303947</v>
      </c>
      <c r="V139" s="58">
        <f t="shared" si="88"/>
        <v>4493.318382</v>
      </c>
      <c r="W139" s="41" t="s">
        <v>209</v>
      </c>
      <c r="X139" s="6"/>
    </row>
    <row r="140" ht="14.25" customHeight="1">
      <c r="C140" s="57"/>
      <c r="D140" s="57"/>
      <c r="E140" s="79"/>
      <c r="F140" s="57"/>
      <c r="G140" s="57"/>
      <c r="H140" s="57"/>
      <c r="I140" s="57"/>
      <c r="J140" s="57"/>
      <c r="K140" s="31"/>
      <c r="L140" s="58">
        <f t="shared" ref="L140:V140" si="89">L139*12</f>
        <v>151260.96</v>
      </c>
      <c r="M140" s="58">
        <f t="shared" si="89"/>
        <v>174327.7115</v>
      </c>
      <c r="N140" s="58">
        <f t="shared" si="89"/>
        <v>180300.4562</v>
      </c>
      <c r="O140" s="58">
        <f t="shared" si="89"/>
        <v>186612.7251</v>
      </c>
      <c r="P140" s="58">
        <f t="shared" si="89"/>
        <v>193240.6074</v>
      </c>
      <c r="Q140" s="58">
        <f t="shared" si="89"/>
        <v>205180.7806</v>
      </c>
      <c r="R140" s="60">
        <f t="shared" si="89"/>
        <v>23066.75154</v>
      </c>
      <c r="S140" s="58">
        <f t="shared" si="89"/>
        <v>29039.49618</v>
      </c>
      <c r="T140" s="58">
        <f t="shared" si="89"/>
        <v>35351.76505</v>
      </c>
      <c r="U140" s="58">
        <f t="shared" si="89"/>
        <v>41979.64737</v>
      </c>
      <c r="V140" s="58">
        <f t="shared" si="89"/>
        <v>53919.82059</v>
      </c>
      <c r="W140" s="41" t="s">
        <v>210</v>
      </c>
      <c r="X140" s="6"/>
    </row>
    <row r="141" ht="14.25" customHeight="1">
      <c r="E141" s="80"/>
      <c r="K141" s="31"/>
      <c r="L141" s="61" t="s">
        <v>6</v>
      </c>
      <c r="M141" s="61" t="s">
        <v>51</v>
      </c>
      <c r="N141" s="61" t="s">
        <v>19</v>
      </c>
      <c r="O141" s="61" t="s">
        <v>21</v>
      </c>
      <c r="P141" s="61" t="s">
        <v>22</v>
      </c>
      <c r="Q141" s="61" t="s">
        <v>23</v>
      </c>
      <c r="R141" s="62" t="s">
        <v>51</v>
      </c>
      <c r="S141" s="61" t="s">
        <v>19</v>
      </c>
      <c r="T141" s="61" t="s">
        <v>21</v>
      </c>
      <c r="U141" s="61" t="s">
        <v>22</v>
      </c>
      <c r="V141" s="61" t="s">
        <v>23</v>
      </c>
      <c r="W141" s="41" t="s">
        <v>211</v>
      </c>
      <c r="X141" s="6"/>
    </row>
    <row r="142" ht="14.25" customHeight="1">
      <c r="E142" s="80"/>
      <c r="K142" s="31"/>
      <c r="L142" s="63"/>
      <c r="M142" s="64"/>
      <c r="N142" s="64"/>
      <c r="O142" s="64"/>
      <c r="P142" s="64"/>
      <c r="Q142" s="64"/>
      <c r="R142" s="65" t="s">
        <v>52</v>
      </c>
      <c r="S142" s="66"/>
      <c r="T142" s="66"/>
      <c r="U142" s="66"/>
      <c r="V142" s="66"/>
      <c r="X142" s="6"/>
    </row>
    <row r="143" ht="14.25" customHeight="1">
      <c r="E143" s="80"/>
      <c r="K143" s="31"/>
      <c r="L143" s="63"/>
      <c r="M143" s="64"/>
      <c r="N143" s="64"/>
      <c r="O143" s="64"/>
      <c r="P143" s="64"/>
      <c r="Q143" s="64"/>
      <c r="R143" s="64"/>
      <c r="S143" s="64"/>
      <c r="T143" s="64"/>
      <c r="U143" s="64"/>
      <c r="V143" s="63"/>
      <c r="X143" s="6"/>
    </row>
    <row r="144" ht="14.25" customHeight="1">
      <c r="E144" s="80"/>
      <c r="K144" s="31"/>
      <c r="L144" s="31"/>
      <c r="M144" s="58"/>
      <c r="N144" s="58"/>
      <c r="O144" s="58"/>
      <c r="P144" s="58"/>
      <c r="Q144" s="58"/>
      <c r="R144" s="58"/>
      <c r="S144" s="58"/>
      <c r="T144" s="58"/>
      <c r="U144" s="58"/>
      <c r="V144" s="31"/>
      <c r="X144" s="6"/>
    </row>
    <row r="145" ht="14.25" customHeight="1">
      <c r="E145" s="80"/>
      <c r="K145" s="31"/>
      <c r="L145" s="31"/>
      <c r="M145" s="58"/>
      <c r="N145" s="58"/>
      <c r="O145" s="58"/>
      <c r="P145" s="58"/>
      <c r="Q145" s="58"/>
      <c r="R145" s="58"/>
      <c r="S145" s="58"/>
      <c r="T145" s="58"/>
      <c r="U145" s="58"/>
      <c r="V145" s="31"/>
      <c r="X145" s="6"/>
    </row>
    <row r="146" ht="14.25" customHeight="1">
      <c r="E146" s="80"/>
      <c r="K146" s="31"/>
      <c r="L146" s="31"/>
      <c r="M146" s="58"/>
      <c r="N146" s="58"/>
      <c r="O146" s="58"/>
      <c r="P146" s="58"/>
      <c r="Q146" s="58"/>
      <c r="R146" s="58"/>
      <c r="S146" s="58"/>
      <c r="T146" s="58"/>
      <c r="U146" s="58"/>
      <c r="V146" s="31"/>
      <c r="X146" s="6"/>
    </row>
    <row r="147" ht="14.25" customHeight="1">
      <c r="E147" s="80"/>
      <c r="K147" s="31"/>
      <c r="L147" s="31"/>
      <c r="M147" s="58"/>
      <c r="N147" s="58"/>
      <c r="O147" s="58"/>
      <c r="P147" s="58"/>
      <c r="Q147" s="58"/>
      <c r="R147" s="58"/>
      <c r="S147" s="58"/>
      <c r="T147" s="58"/>
      <c r="U147" s="58"/>
      <c r="V147" s="31"/>
      <c r="X147" s="6"/>
    </row>
    <row r="148" ht="14.25" customHeight="1">
      <c r="E148" s="80"/>
      <c r="K148" s="31"/>
      <c r="L148" s="31"/>
      <c r="M148" s="58"/>
      <c r="N148" s="58"/>
      <c r="O148" s="58"/>
      <c r="P148" s="58"/>
      <c r="Q148" s="58"/>
      <c r="R148" s="58"/>
      <c r="S148" s="58"/>
      <c r="T148" s="58"/>
      <c r="U148" s="58"/>
      <c r="V148" s="31"/>
      <c r="X148" s="6"/>
    </row>
    <row r="149" ht="14.25" customHeight="1">
      <c r="E149" s="80"/>
      <c r="K149" s="31"/>
      <c r="L149" s="31"/>
      <c r="M149" s="58"/>
      <c r="N149" s="58"/>
      <c r="O149" s="58"/>
      <c r="P149" s="58"/>
      <c r="Q149" s="58"/>
      <c r="R149" s="58"/>
      <c r="S149" s="58"/>
      <c r="T149" s="58"/>
      <c r="U149" s="58"/>
      <c r="V149" s="31"/>
      <c r="X149" s="6"/>
    </row>
    <row r="150" ht="14.25" customHeight="1">
      <c r="E150" s="80"/>
      <c r="K150" s="31"/>
      <c r="L150" s="31"/>
      <c r="M150" s="58"/>
      <c r="N150" s="58"/>
      <c r="O150" s="58"/>
      <c r="P150" s="58"/>
      <c r="Q150" s="58"/>
      <c r="R150" s="58"/>
      <c r="S150" s="58"/>
      <c r="T150" s="58"/>
      <c r="U150" s="58"/>
      <c r="V150" s="31"/>
      <c r="X150" s="6"/>
    </row>
    <row r="151" ht="14.25" customHeight="1">
      <c r="E151" s="80"/>
      <c r="K151" s="31"/>
      <c r="L151" s="31"/>
      <c r="M151" s="58"/>
      <c r="N151" s="58"/>
      <c r="O151" s="58"/>
      <c r="P151" s="58"/>
      <c r="Q151" s="58"/>
      <c r="R151" s="58"/>
      <c r="S151" s="58"/>
      <c r="T151" s="58"/>
      <c r="U151" s="58"/>
      <c r="V151" s="31"/>
      <c r="X151" s="6"/>
    </row>
    <row r="152" ht="14.25" customHeight="1">
      <c r="E152" s="80"/>
      <c r="K152" s="31"/>
      <c r="L152" s="31"/>
      <c r="M152" s="58"/>
      <c r="N152" s="58"/>
      <c r="O152" s="58"/>
      <c r="P152" s="58"/>
      <c r="Q152" s="58"/>
      <c r="R152" s="58"/>
      <c r="S152" s="58"/>
      <c r="T152" s="58"/>
      <c r="U152" s="58"/>
      <c r="V152" s="31"/>
      <c r="X152" s="6"/>
    </row>
    <row r="153" ht="14.25" customHeight="1">
      <c r="E153" s="80"/>
      <c r="K153" s="31"/>
      <c r="L153" s="31"/>
      <c r="M153" s="58"/>
      <c r="N153" s="58"/>
      <c r="O153" s="58"/>
      <c r="P153" s="58"/>
      <c r="Q153" s="58"/>
      <c r="R153" s="58"/>
      <c r="S153" s="58"/>
      <c r="T153" s="58"/>
      <c r="U153" s="58"/>
      <c r="V153" s="31"/>
      <c r="X153" s="6"/>
    </row>
    <row r="154" ht="14.25" customHeight="1">
      <c r="E154" s="80"/>
      <c r="K154" s="31"/>
      <c r="L154" s="31"/>
      <c r="M154" s="58"/>
      <c r="N154" s="58"/>
      <c r="O154" s="58"/>
      <c r="P154" s="58"/>
      <c r="Q154" s="58"/>
      <c r="R154" s="58"/>
      <c r="S154" s="58"/>
      <c r="T154" s="58"/>
      <c r="U154" s="58"/>
      <c r="V154" s="31"/>
      <c r="X154" s="6"/>
    </row>
    <row r="155" ht="14.25" customHeight="1">
      <c r="E155" s="80"/>
      <c r="K155" s="31"/>
      <c r="L155" s="31"/>
      <c r="M155" s="58"/>
      <c r="N155" s="58"/>
      <c r="O155" s="58"/>
      <c r="P155" s="58"/>
      <c r="Q155" s="58"/>
      <c r="R155" s="58"/>
      <c r="S155" s="58"/>
      <c r="T155" s="58"/>
      <c r="U155" s="58"/>
      <c r="V155" s="31"/>
      <c r="X155" s="6"/>
    </row>
    <row r="156" ht="14.25" customHeight="1">
      <c r="E156" s="80"/>
      <c r="K156" s="31"/>
      <c r="L156" s="31"/>
      <c r="M156" s="58"/>
      <c r="N156" s="58"/>
      <c r="O156" s="58"/>
      <c r="P156" s="58"/>
      <c r="Q156" s="58"/>
      <c r="R156" s="58"/>
      <c r="S156" s="58"/>
      <c r="T156" s="58"/>
      <c r="U156" s="58"/>
      <c r="V156" s="31"/>
      <c r="X156" s="6"/>
    </row>
    <row r="157" ht="14.25" customHeight="1">
      <c r="E157" s="80"/>
      <c r="K157" s="31"/>
      <c r="L157" s="31"/>
      <c r="M157" s="58"/>
      <c r="N157" s="58"/>
      <c r="O157" s="58"/>
      <c r="P157" s="58"/>
      <c r="Q157" s="58"/>
      <c r="R157" s="58"/>
      <c r="S157" s="58"/>
      <c r="T157" s="58"/>
      <c r="U157" s="58"/>
      <c r="V157" s="31"/>
      <c r="X157" s="6"/>
    </row>
    <row r="158" ht="14.25" customHeight="1">
      <c r="E158" s="80"/>
      <c r="K158" s="31"/>
      <c r="L158" s="31"/>
      <c r="M158" s="58"/>
      <c r="N158" s="58"/>
      <c r="O158" s="58"/>
      <c r="P158" s="58"/>
      <c r="Q158" s="58"/>
      <c r="R158" s="58"/>
      <c r="S158" s="58"/>
      <c r="T158" s="58"/>
      <c r="U158" s="58"/>
      <c r="V158" s="31"/>
      <c r="X158" s="6"/>
    </row>
    <row r="159" ht="14.25" customHeight="1">
      <c r="E159" s="80"/>
      <c r="K159" s="31"/>
      <c r="L159" s="31"/>
      <c r="M159" s="58"/>
      <c r="N159" s="58"/>
      <c r="O159" s="58"/>
      <c r="P159" s="58"/>
      <c r="Q159" s="58"/>
      <c r="R159" s="58"/>
      <c r="S159" s="58"/>
      <c r="T159" s="58"/>
      <c r="U159" s="58"/>
      <c r="V159" s="31"/>
      <c r="X159" s="6"/>
    </row>
    <row r="160" ht="14.25" customHeight="1">
      <c r="E160" s="80"/>
      <c r="K160" s="31"/>
      <c r="L160" s="31"/>
      <c r="M160" s="58"/>
      <c r="N160" s="58"/>
      <c r="O160" s="58"/>
      <c r="P160" s="58"/>
      <c r="Q160" s="58"/>
      <c r="R160" s="58"/>
      <c r="S160" s="58"/>
      <c r="T160" s="58"/>
      <c r="U160" s="58"/>
      <c r="V160" s="31"/>
      <c r="X160" s="6"/>
    </row>
    <row r="161" ht="14.25" customHeight="1">
      <c r="E161" s="80"/>
      <c r="K161" s="31"/>
      <c r="L161" s="31"/>
      <c r="M161" s="58"/>
      <c r="N161" s="58"/>
      <c r="O161" s="58"/>
      <c r="P161" s="58"/>
      <c r="Q161" s="58"/>
      <c r="R161" s="58"/>
      <c r="S161" s="58"/>
      <c r="T161" s="58"/>
      <c r="U161" s="58"/>
      <c r="V161" s="31"/>
      <c r="X161" s="6"/>
    </row>
    <row r="162" ht="14.25" customHeight="1">
      <c r="E162" s="80"/>
      <c r="K162" s="31"/>
      <c r="L162" s="31"/>
      <c r="M162" s="58"/>
      <c r="N162" s="58"/>
      <c r="O162" s="58"/>
      <c r="P162" s="58"/>
      <c r="Q162" s="58"/>
      <c r="R162" s="58"/>
      <c r="S162" s="58"/>
      <c r="T162" s="58"/>
      <c r="U162" s="58"/>
      <c r="V162" s="31"/>
      <c r="X162" s="6"/>
    </row>
    <row r="163" ht="14.25" customHeight="1">
      <c r="E163" s="80"/>
      <c r="K163" s="31"/>
      <c r="L163" s="31"/>
      <c r="M163" s="58"/>
      <c r="N163" s="58"/>
      <c r="O163" s="58"/>
      <c r="P163" s="58"/>
      <c r="Q163" s="58"/>
      <c r="R163" s="58"/>
      <c r="S163" s="58"/>
      <c r="T163" s="58"/>
      <c r="U163" s="58"/>
      <c r="V163" s="31"/>
      <c r="X163" s="6"/>
    </row>
    <row r="164" ht="14.25" customHeight="1">
      <c r="E164" s="80"/>
      <c r="K164" s="31"/>
      <c r="L164" s="31"/>
      <c r="M164" s="58"/>
      <c r="N164" s="58"/>
      <c r="O164" s="58"/>
      <c r="P164" s="58"/>
      <c r="Q164" s="58"/>
      <c r="R164" s="58"/>
      <c r="S164" s="58"/>
      <c r="T164" s="58"/>
      <c r="U164" s="58"/>
      <c r="V164" s="31"/>
      <c r="X164" s="6"/>
    </row>
    <row r="165" ht="14.25" customHeight="1">
      <c r="E165" s="80"/>
      <c r="K165" s="31"/>
      <c r="L165" s="31"/>
      <c r="M165" s="58"/>
      <c r="N165" s="58"/>
      <c r="O165" s="58"/>
      <c r="P165" s="58"/>
      <c r="Q165" s="58"/>
      <c r="R165" s="58"/>
      <c r="S165" s="58"/>
      <c r="T165" s="58"/>
      <c r="U165" s="58"/>
      <c r="V165" s="31"/>
      <c r="X165" s="6"/>
    </row>
    <row r="166" ht="14.25" customHeight="1">
      <c r="E166" s="80"/>
      <c r="K166" s="31"/>
      <c r="L166" s="31"/>
      <c r="M166" s="58"/>
      <c r="N166" s="58"/>
      <c r="O166" s="58"/>
      <c r="P166" s="58"/>
      <c r="Q166" s="58"/>
      <c r="R166" s="58"/>
      <c r="S166" s="58"/>
      <c r="T166" s="58"/>
      <c r="U166" s="58"/>
      <c r="V166" s="31"/>
      <c r="X166" s="6"/>
    </row>
    <row r="167" ht="14.25" customHeight="1">
      <c r="E167" s="80"/>
      <c r="K167" s="31"/>
      <c r="L167" s="31"/>
      <c r="M167" s="58"/>
      <c r="N167" s="58"/>
      <c r="O167" s="58"/>
      <c r="P167" s="58"/>
      <c r="Q167" s="58"/>
      <c r="R167" s="58"/>
      <c r="S167" s="58"/>
      <c r="T167" s="58"/>
      <c r="U167" s="58"/>
      <c r="V167" s="31"/>
      <c r="X167" s="6"/>
    </row>
    <row r="168" ht="14.25" customHeight="1">
      <c r="E168" s="80"/>
      <c r="K168" s="31"/>
      <c r="L168" s="31"/>
      <c r="M168" s="58"/>
      <c r="N168" s="58"/>
      <c r="O168" s="58"/>
      <c r="P168" s="58"/>
      <c r="Q168" s="58"/>
      <c r="R168" s="58"/>
      <c r="S168" s="58"/>
      <c r="T168" s="58"/>
      <c r="U168" s="58"/>
      <c r="V168" s="31"/>
      <c r="X168" s="6"/>
    </row>
    <row r="169" ht="14.25" customHeight="1">
      <c r="E169" s="80"/>
      <c r="K169" s="31"/>
      <c r="L169" s="31"/>
      <c r="M169" s="58"/>
      <c r="N169" s="58"/>
      <c r="O169" s="58"/>
      <c r="P169" s="58"/>
      <c r="Q169" s="58"/>
      <c r="R169" s="58"/>
      <c r="S169" s="58"/>
      <c r="T169" s="58"/>
      <c r="U169" s="58"/>
      <c r="V169" s="31"/>
      <c r="X169" s="6"/>
    </row>
    <row r="170" ht="14.25" customHeight="1">
      <c r="E170" s="80"/>
      <c r="K170" s="31"/>
      <c r="L170" s="31"/>
      <c r="M170" s="58"/>
      <c r="N170" s="58"/>
      <c r="O170" s="58"/>
      <c r="P170" s="58"/>
      <c r="Q170" s="58"/>
      <c r="R170" s="58"/>
      <c r="S170" s="58"/>
      <c r="T170" s="58"/>
      <c r="U170" s="58"/>
      <c r="V170" s="31"/>
      <c r="X170" s="6"/>
    </row>
    <row r="171" ht="14.25" customHeight="1">
      <c r="E171" s="80"/>
      <c r="K171" s="31"/>
      <c r="L171" s="31"/>
      <c r="M171" s="58"/>
      <c r="N171" s="58"/>
      <c r="O171" s="58"/>
      <c r="P171" s="58"/>
      <c r="Q171" s="58"/>
      <c r="R171" s="58"/>
      <c r="S171" s="58"/>
      <c r="T171" s="58"/>
      <c r="U171" s="58"/>
      <c r="V171" s="31"/>
      <c r="X171" s="6"/>
    </row>
    <row r="172" ht="14.25" customHeight="1">
      <c r="E172" s="80"/>
      <c r="K172" s="31"/>
      <c r="L172" s="31"/>
      <c r="M172" s="58"/>
      <c r="N172" s="58"/>
      <c r="O172" s="58"/>
      <c r="P172" s="58"/>
      <c r="Q172" s="58"/>
      <c r="R172" s="58"/>
      <c r="S172" s="58"/>
      <c r="T172" s="58"/>
      <c r="U172" s="58"/>
      <c r="V172" s="31"/>
      <c r="X172" s="6"/>
    </row>
    <row r="173" ht="14.25" customHeight="1">
      <c r="E173" s="80"/>
      <c r="K173" s="31"/>
      <c r="L173" s="31"/>
      <c r="M173" s="58"/>
      <c r="N173" s="58"/>
      <c r="O173" s="58"/>
      <c r="P173" s="58"/>
      <c r="Q173" s="58"/>
      <c r="R173" s="58"/>
      <c r="S173" s="58"/>
      <c r="T173" s="58"/>
      <c r="U173" s="58"/>
      <c r="V173" s="31"/>
      <c r="X173" s="6"/>
    </row>
    <row r="174" ht="14.25" customHeight="1">
      <c r="E174" s="80"/>
      <c r="K174" s="31"/>
      <c r="L174" s="31"/>
      <c r="M174" s="58"/>
      <c r="N174" s="58"/>
      <c r="O174" s="58"/>
      <c r="P174" s="58"/>
      <c r="Q174" s="58"/>
      <c r="R174" s="58"/>
      <c r="S174" s="58"/>
      <c r="T174" s="58"/>
      <c r="U174" s="58"/>
      <c r="V174" s="31"/>
      <c r="X174" s="6"/>
    </row>
    <row r="175" ht="14.25" customHeight="1">
      <c r="E175" s="80"/>
      <c r="K175" s="31"/>
      <c r="L175" s="31"/>
      <c r="M175" s="58"/>
      <c r="N175" s="58"/>
      <c r="O175" s="58"/>
      <c r="P175" s="58"/>
      <c r="Q175" s="58"/>
      <c r="R175" s="58"/>
      <c r="S175" s="58"/>
      <c r="T175" s="58"/>
      <c r="U175" s="58"/>
      <c r="V175" s="31"/>
      <c r="X175" s="6"/>
    </row>
    <row r="176" ht="14.25" customHeight="1">
      <c r="E176" s="80"/>
      <c r="K176" s="31"/>
      <c r="L176" s="31"/>
      <c r="M176" s="58"/>
      <c r="N176" s="58"/>
      <c r="O176" s="58"/>
      <c r="P176" s="58"/>
      <c r="Q176" s="58"/>
      <c r="R176" s="58"/>
      <c r="S176" s="58"/>
      <c r="T176" s="58"/>
      <c r="U176" s="58"/>
      <c r="V176" s="31"/>
      <c r="X176" s="6"/>
    </row>
    <row r="177" ht="14.25" customHeight="1">
      <c r="E177" s="80"/>
      <c r="K177" s="31"/>
      <c r="L177" s="31"/>
      <c r="M177" s="58"/>
      <c r="N177" s="58"/>
      <c r="O177" s="58"/>
      <c r="P177" s="58"/>
      <c r="Q177" s="58"/>
      <c r="R177" s="58"/>
      <c r="S177" s="58"/>
      <c r="T177" s="58"/>
      <c r="U177" s="58"/>
      <c r="V177" s="31"/>
      <c r="X177" s="6"/>
    </row>
    <row r="178" ht="14.25" customHeight="1">
      <c r="E178" s="80"/>
      <c r="K178" s="31"/>
      <c r="L178" s="31"/>
      <c r="M178" s="58"/>
      <c r="N178" s="58"/>
      <c r="O178" s="58"/>
      <c r="P178" s="58"/>
      <c r="Q178" s="58"/>
      <c r="R178" s="58"/>
      <c r="S178" s="58"/>
      <c r="T178" s="58"/>
      <c r="U178" s="58"/>
      <c r="V178" s="31"/>
      <c r="X178" s="6"/>
    </row>
    <row r="179" ht="14.25" customHeight="1">
      <c r="E179" s="80"/>
      <c r="K179" s="31"/>
      <c r="L179" s="31"/>
      <c r="M179" s="58"/>
      <c r="N179" s="58"/>
      <c r="O179" s="58"/>
      <c r="P179" s="58"/>
      <c r="Q179" s="58"/>
      <c r="R179" s="58"/>
      <c r="S179" s="58"/>
      <c r="T179" s="58"/>
      <c r="U179" s="58"/>
      <c r="V179" s="31"/>
      <c r="X179" s="6"/>
    </row>
    <row r="180" ht="14.25" customHeight="1">
      <c r="E180" s="80"/>
      <c r="K180" s="31"/>
      <c r="L180" s="31"/>
      <c r="M180" s="58"/>
      <c r="N180" s="58"/>
      <c r="O180" s="58"/>
      <c r="P180" s="58"/>
      <c r="Q180" s="58"/>
      <c r="R180" s="58"/>
      <c r="S180" s="58"/>
      <c r="T180" s="58"/>
      <c r="U180" s="58"/>
      <c r="V180" s="31"/>
      <c r="X180" s="6"/>
    </row>
    <row r="181" ht="14.25" customHeight="1">
      <c r="E181" s="80"/>
      <c r="K181" s="31"/>
      <c r="L181" s="31"/>
      <c r="M181" s="58"/>
      <c r="N181" s="58"/>
      <c r="O181" s="58"/>
      <c r="P181" s="58"/>
      <c r="Q181" s="58"/>
      <c r="R181" s="58"/>
      <c r="S181" s="58"/>
      <c r="T181" s="58"/>
      <c r="U181" s="58"/>
      <c r="V181" s="31"/>
      <c r="X181" s="6"/>
    </row>
    <row r="182" ht="14.25" customHeight="1">
      <c r="E182" s="80"/>
      <c r="K182" s="31"/>
      <c r="L182" s="31"/>
      <c r="M182" s="58"/>
      <c r="N182" s="58"/>
      <c r="O182" s="58"/>
      <c r="P182" s="58"/>
      <c r="Q182" s="58"/>
      <c r="R182" s="58"/>
      <c r="S182" s="58"/>
      <c r="T182" s="58"/>
      <c r="U182" s="58"/>
      <c r="V182" s="31"/>
      <c r="X182" s="6"/>
    </row>
    <row r="183" ht="14.25" customHeight="1">
      <c r="E183" s="80"/>
      <c r="K183" s="31"/>
      <c r="L183" s="31"/>
      <c r="M183" s="58"/>
      <c r="N183" s="58"/>
      <c r="O183" s="58"/>
      <c r="P183" s="58"/>
      <c r="Q183" s="58"/>
      <c r="R183" s="58"/>
      <c r="S183" s="58"/>
      <c r="T183" s="58"/>
      <c r="U183" s="58"/>
      <c r="V183" s="31"/>
      <c r="X183" s="6"/>
    </row>
    <row r="184" ht="14.25" customHeight="1">
      <c r="E184" s="80"/>
      <c r="K184" s="31"/>
      <c r="L184" s="31"/>
      <c r="M184" s="58"/>
      <c r="N184" s="58"/>
      <c r="O184" s="58"/>
      <c r="P184" s="58"/>
      <c r="Q184" s="58"/>
      <c r="R184" s="58"/>
      <c r="S184" s="58"/>
      <c r="T184" s="58"/>
      <c r="U184" s="58"/>
      <c r="V184" s="31"/>
      <c r="X184" s="6"/>
    </row>
    <row r="185" ht="14.25" customHeight="1">
      <c r="E185" s="80"/>
      <c r="K185" s="31"/>
      <c r="L185" s="31"/>
      <c r="M185" s="58"/>
      <c r="N185" s="58"/>
      <c r="O185" s="58"/>
      <c r="P185" s="58"/>
      <c r="Q185" s="58"/>
      <c r="R185" s="58"/>
      <c r="S185" s="58"/>
      <c r="T185" s="58"/>
      <c r="U185" s="58"/>
      <c r="V185" s="31"/>
      <c r="X185" s="6"/>
    </row>
    <row r="186" ht="14.25" customHeight="1">
      <c r="E186" s="80"/>
      <c r="K186" s="31"/>
      <c r="L186" s="31"/>
      <c r="M186" s="58"/>
      <c r="N186" s="58"/>
      <c r="O186" s="58"/>
      <c r="P186" s="58"/>
      <c r="Q186" s="58"/>
      <c r="R186" s="58"/>
      <c r="S186" s="58"/>
      <c r="T186" s="58"/>
      <c r="U186" s="58"/>
      <c r="V186" s="31"/>
      <c r="X186" s="6"/>
    </row>
    <row r="187" ht="14.25" customHeight="1">
      <c r="E187" s="80"/>
      <c r="K187" s="31"/>
      <c r="L187" s="31"/>
      <c r="M187" s="58"/>
      <c r="N187" s="58"/>
      <c r="O187" s="58"/>
      <c r="P187" s="58"/>
      <c r="Q187" s="58"/>
      <c r="R187" s="58"/>
      <c r="S187" s="58"/>
      <c r="T187" s="58"/>
      <c r="U187" s="58"/>
      <c r="V187" s="31"/>
      <c r="X187" s="6"/>
    </row>
    <row r="188" ht="14.25" customHeight="1">
      <c r="E188" s="80"/>
      <c r="K188" s="31"/>
      <c r="L188" s="31"/>
      <c r="M188" s="58"/>
      <c r="N188" s="58"/>
      <c r="O188" s="58"/>
      <c r="P188" s="58"/>
      <c r="Q188" s="58"/>
      <c r="R188" s="58"/>
      <c r="S188" s="58"/>
      <c r="T188" s="58"/>
      <c r="U188" s="58"/>
      <c r="V188" s="31"/>
      <c r="X188" s="6"/>
    </row>
    <row r="189" ht="14.25" customHeight="1">
      <c r="E189" s="80"/>
      <c r="K189" s="31"/>
      <c r="L189" s="31"/>
      <c r="M189" s="58"/>
      <c r="N189" s="58"/>
      <c r="O189" s="58"/>
      <c r="P189" s="58"/>
      <c r="Q189" s="58"/>
      <c r="R189" s="58"/>
      <c r="S189" s="58"/>
      <c r="T189" s="58"/>
      <c r="U189" s="58"/>
      <c r="V189" s="31"/>
      <c r="X189" s="6"/>
    </row>
    <row r="190" ht="14.25" customHeight="1">
      <c r="E190" s="80"/>
      <c r="K190" s="31"/>
      <c r="L190" s="31"/>
      <c r="M190" s="58"/>
      <c r="N190" s="58"/>
      <c r="O190" s="58"/>
      <c r="P190" s="58"/>
      <c r="Q190" s="58"/>
      <c r="R190" s="58"/>
      <c r="S190" s="58"/>
      <c r="T190" s="58"/>
      <c r="U190" s="58"/>
      <c r="V190" s="31"/>
      <c r="X190" s="6"/>
    </row>
    <row r="191" ht="14.25" customHeight="1">
      <c r="E191" s="80"/>
      <c r="K191" s="31"/>
      <c r="L191" s="31"/>
      <c r="M191" s="58"/>
      <c r="N191" s="58"/>
      <c r="O191" s="58"/>
      <c r="P191" s="58"/>
      <c r="Q191" s="58"/>
      <c r="R191" s="58"/>
      <c r="S191" s="58"/>
      <c r="T191" s="58"/>
      <c r="U191" s="58"/>
      <c r="V191" s="31"/>
      <c r="X191" s="6"/>
    </row>
    <row r="192" ht="14.25" customHeight="1">
      <c r="E192" s="80"/>
      <c r="K192" s="31"/>
      <c r="L192" s="31"/>
      <c r="M192" s="58"/>
      <c r="N192" s="58"/>
      <c r="O192" s="58"/>
      <c r="P192" s="58"/>
      <c r="Q192" s="58"/>
      <c r="R192" s="58"/>
      <c r="S192" s="58"/>
      <c r="T192" s="58"/>
      <c r="U192" s="58"/>
      <c r="V192" s="31"/>
      <c r="X192" s="6"/>
    </row>
    <row r="193" ht="14.25" customHeight="1">
      <c r="E193" s="80"/>
      <c r="K193" s="31"/>
      <c r="L193" s="31"/>
      <c r="M193" s="58"/>
      <c r="N193" s="58"/>
      <c r="O193" s="58"/>
      <c r="P193" s="58"/>
      <c r="Q193" s="58"/>
      <c r="R193" s="58"/>
      <c r="S193" s="58"/>
      <c r="T193" s="58"/>
      <c r="U193" s="58"/>
      <c r="V193" s="31"/>
      <c r="X193" s="6"/>
    </row>
    <row r="194" ht="14.25" customHeight="1">
      <c r="E194" s="80"/>
      <c r="K194" s="31"/>
      <c r="L194" s="31"/>
      <c r="M194" s="58"/>
      <c r="N194" s="58"/>
      <c r="O194" s="58"/>
      <c r="P194" s="58"/>
      <c r="Q194" s="58"/>
      <c r="R194" s="58"/>
      <c r="S194" s="58"/>
      <c r="T194" s="58"/>
      <c r="U194" s="58"/>
      <c r="V194" s="31"/>
      <c r="X194" s="6"/>
    </row>
    <row r="195" ht="14.25" customHeight="1">
      <c r="E195" s="80"/>
      <c r="K195" s="31"/>
      <c r="L195" s="31"/>
      <c r="M195" s="58"/>
      <c r="N195" s="58"/>
      <c r="O195" s="58"/>
      <c r="P195" s="58"/>
      <c r="Q195" s="58"/>
      <c r="R195" s="58"/>
      <c r="S195" s="58"/>
      <c r="T195" s="58"/>
      <c r="U195" s="58"/>
      <c r="V195" s="31"/>
      <c r="X195" s="6"/>
    </row>
    <row r="196" ht="14.25" customHeight="1">
      <c r="E196" s="80"/>
      <c r="K196" s="31"/>
      <c r="L196" s="31"/>
      <c r="M196" s="58"/>
      <c r="N196" s="58"/>
      <c r="O196" s="58"/>
      <c r="P196" s="58"/>
      <c r="Q196" s="58"/>
      <c r="R196" s="58"/>
      <c r="S196" s="58"/>
      <c r="T196" s="58"/>
      <c r="U196" s="58"/>
      <c r="V196" s="31"/>
      <c r="X196" s="6"/>
    </row>
    <row r="197" ht="14.25" customHeight="1">
      <c r="E197" s="80"/>
      <c r="K197" s="31"/>
      <c r="L197" s="31"/>
      <c r="M197" s="58"/>
      <c r="N197" s="58"/>
      <c r="O197" s="58"/>
      <c r="P197" s="58"/>
      <c r="Q197" s="58"/>
      <c r="R197" s="58"/>
      <c r="S197" s="58"/>
      <c r="T197" s="58"/>
      <c r="U197" s="58"/>
      <c r="V197" s="31"/>
      <c r="X197" s="6"/>
    </row>
    <row r="198" ht="14.25" customHeight="1">
      <c r="E198" s="80"/>
      <c r="K198" s="31"/>
      <c r="L198" s="31"/>
      <c r="M198" s="58"/>
      <c r="N198" s="58"/>
      <c r="O198" s="58"/>
      <c r="P198" s="58"/>
      <c r="Q198" s="58"/>
      <c r="R198" s="58"/>
      <c r="S198" s="58"/>
      <c r="T198" s="58"/>
      <c r="U198" s="58"/>
      <c r="V198" s="31"/>
      <c r="X198" s="6"/>
    </row>
    <row r="199" ht="14.25" customHeight="1">
      <c r="E199" s="80"/>
      <c r="K199" s="31"/>
      <c r="L199" s="31"/>
      <c r="M199" s="58"/>
      <c r="N199" s="58"/>
      <c r="O199" s="58"/>
      <c r="P199" s="58"/>
      <c r="Q199" s="58"/>
      <c r="R199" s="58"/>
      <c r="S199" s="58"/>
      <c r="T199" s="58"/>
      <c r="U199" s="58"/>
      <c r="V199" s="31"/>
      <c r="X199" s="6"/>
    </row>
    <row r="200" ht="14.25" customHeight="1">
      <c r="E200" s="80"/>
      <c r="K200" s="31"/>
      <c r="L200" s="31"/>
      <c r="M200" s="58"/>
      <c r="N200" s="58"/>
      <c r="O200" s="58"/>
      <c r="P200" s="58"/>
      <c r="Q200" s="58"/>
      <c r="R200" s="58"/>
      <c r="S200" s="58"/>
      <c r="T200" s="58"/>
      <c r="U200" s="58"/>
      <c r="V200" s="31"/>
      <c r="X200" s="6"/>
    </row>
    <row r="201" ht="14.25" customHeight="1">
      <c r="E201" s="80"/>
      <c r="K201" s="31"/>
      <c r="L201" s="31"/>
      <c r="M201" s="58"/>
      <c r="N201" s="58"/>
      <c r="O201" s="58"/>
      <c r="P201" s="58"/>
      <c r="Q201" s="58"/>
      <c r="R201" s="58"/>
      <c r="S201" s="58"/>
      <c r="T201" s="58"/>
      <c r="U201" s="58"/>
      <c r="V201" s="31"/>
      <c r="X201" s="6"/>
    </row>
    <row r="202" ht="14.25" customHeight="1">
      <c r="E202" s="80"/>
      <c r="K202" s="31"/>
      <c r="L202" s="31"/>
      <c r="M202" s="58"/>
      <c r="N202" s="58"/>
      <c r="O202" s="58"/>
      <c r="P202" s="58"/>
      <c r="Q202" s="58"/>
      <c r="R202" s="58"/>
      <c r="S202" s="58"/>
      <c r="T202" s="58"/>
      <c r="U202" s="58"/>
      <c r="V202" s="31"/>
      <c r="X202" s="6"/>
    </row>
    <row r="203" ht="14.25" customHeight="1">
      <c r="E203" s="80"/>
      <c r="K203" s="31"/>
      <c r="L203" s="31"/>
      <c r="M203" s="58"/>
      <c r="N203" s="58"/>
      <c r="O203" s="58"/>
      <c r="P203" s="58"/>
      <c r="Q203" s="58"/>
      <c r="R203" s="58"/>
      <c r="S203" s="58"/>
      <c r="T203" s="58"/>
      <c r="U203" s="58"/>
      <c r="V203" s="31"/>
      <c r="X203" s="6"/>
    </row>
    <row r="204" ht="14.25" customHeight="1">
      <c r="E204" s="80"/>
      <c r="K204" s="31"/>
      <c r="L204" s="31"/>
      <c r="M204" s="58"/>
      <c r="N204" s="58"/>
      <c r="O204" s="58"/>
      <c r="P204" s="58"/>
      <c r="Q204" s="58"/>
      <c r="R204" s="58"/>
      <c r="S204" s="58"/>
      <c r="T204" s="58"/>
      <c r="U204" s="58"/>
      <c r="V204" s="31"/>
      <c r="X204" s="6"/>
    </row>
    <row r="205" ht="14.25" customHeight="1">
      <c r="E205" s="80"/>
      <c r="K205" s="31"/>
      <c r="L205" s="31"/>
      <c r="M205" s="58"/>
      <c r="N205" s="58"/>
      <c r="O205" s="58"/>
      <c r="P205" s="58"/>
      <c r="Q205" s="58"/>
      <c r="R205" s="58"/>
      <c r="S205" s="58"/>
      <c r="T205" s="58"/>
      <c r="U205" s="58"/>
      <c r="V205" s="31"/>
      <c r="X205" s="6"/>
    </row>
    <row r="206" ht="14.25" customHeight="1">
      <c r="E206" s="80"/>
      <c r="K206" s="31"/>
      <c r="L206" s="31"/>
      <c r="M206" s="58"/>
      <c r="N206" s="58"/>
      <c r="O206" s="58"/>
      <c r="P206" s="58"/>
      <c r="Q206" s="58"/>
      <c r="R206" s="58"/>
      <c r="S206" s="58"/>
      <c r="T206" s="58"/>
      <c r="U206" s="58"/>
      <c r="V206" s="31"/>
      <c r="X206" s="6"/>
    </row>
    <row r="207" ht="14.25" customHeight="1">
      <c r="E207" s="80"/>
      <c r="K207" s="31"/>
      <c r="L207" s="31"/>
      <c r="M207" s="58"/>
      <c r="N207" s="58"/>
      <c r="O207" s="58"/>
      <c r="P207" s="58"/>
      <c r="Q207" s="58"/>
      <c r="R207" s="58"/>
      <c r="S207" s="58"/>
      <c r="T207" s="58"/>
      <c r="U207" s="58"/>
      <c r="V207" s="31"/>
      <c r="X207" s="6"/>
    </row>
    <row r="208" ht="14.25" customHeight="1">
      <c r="E208" s="80"/>
      <c r="K208" s="31"/>
      <c r="L208" s="31"/>
      <c r="M208" s="58"/>
      <c r="N208" s="58"/>
      <c r="O208" s="58"/>
      <c r="P208" s="58"/>
      <c r="Q208" s="58"/>
      <c r="R208" s="58"/>
      <c r="S208" s="58"/>
      <c r="T208" s="58"/>
      <c r="U208" s="58"/>
      <c r="V208" s="31"/>
      <c r="X208" s="6"/>
    </row>
    <row r="209" ht="14.25" customHeight="1">
      <c r="E209" s="80"/>
      <c r="K209" s="31"/>
      <c r="L209" s="31"/>
      <c r="M209" s="58"/>
      <c r="N209" s="58"/>
      <c r="O209" s="58"/>
      <c r="P209" s="58"/>
      <c r="Q209" s="58"/>
      <c r="R209" s="58"/>
      <c r="S209" s="58"/>
      <c r="T209" s="58"/>
      <c r="U209" s="58"/>
      <c r="V209" s="31"/>
      <c r="X209" s="6"/>
    </row>
    <row r="210" ht="14.25" customHeight="1">
      <c r="E210" s="80"/>
      <c r="K210" s="31"/>
      <c r="L210" s="31"/>
      <c r="M210" s="58"/>
      <c r="N210" s="58"/>
      <c r="O210" s="58"/>
      <c r="P210" s="58"/>
      <c r="Q210" s="58"/>
      <c r="R210" s="58"/>
      <c r="S210" s="58"/>
      <c r="T210" s="58"/>
      <c r="U210" s="58"/>
      <c r="V210" s="31"/>
      <c r="X210" s="6"/>
    </row>
    <row r="211" ht="14.25" customHeight="1">
      <c r="E211" s="80"/>
      <c r="K211" s="31"/>
      <c r="L211" s="31"/>
      <c r="M211" s="58"/>
      <c r="N211" s="58"/>
      <c r="O211" s="58"/>
      <c r="P211" s="58"/>
      <c r="Q211" s="58"/>
      <c r="R211" s="58"/>
      <c r="S211" s="58"/>
      <c r="T211" s="58"/>
      <c r="U211" s="58"/>
      <c r="V211" s="31"/>
      <c r="X211" s="6"/>
    </row>
    <row r="212" ht="14.25" customHeight="1">
      <c r="E212" s="80"/>
      <c r="K212" s="31"/>
      <c r="L212" s="31"/>
      <c r="M212" s="58"/>
      <c r="N212" s="58"/>
      <c r="O212" s="58"/>
      <c r="P212" s="58"/>
      <c r="Q212" s="58"/>
      <c r="R212" s="58"/>
      <c r="S212" s="58"/>
      <c r="T212" s="58"/>
      <c r="U212" s="58"/>
      <c r="V212" s="31"/>
      <c r="X212" s="6"/>
    </row>
    <row r="213" ht="14.25" customHeight="1">
      <c r="E213" s="80"/>
      <c r="K213" s="31"/>
      <c r="L213" s="31"/>
      <c r="M213" s="58"/>
      <c r="N213" s="58"/>
      <c r="O213" s="58"/>
      <c r="P213" s="58"/>
      <c r="Q213" s="58"/>
      <c r="R213" s="58"/>
      <c r="S213" s="58"/>
      <c r="T213" s="58"/>
      <c r="U213" s="58"/>
      <c r="V213" s="31"/>
      <c r="X213" s="6"/>
    </row>
    <row r="214" ht="14.25" customHeight="1">
      <c r="E214" s="80"/>
      <c r="K214" s="31"/>
      <c r="L214" s="31"/>
      <c r="M214" s="58"/>
      <c r="N214" s="58"/>
      <c r="O214" s="58"/>
      <c r="P214" s="58"/>
      <c r="Q214" s="58"/>
      <c r="R214" s="58"/>
      <c r="S214" s="58"/>
      <c r="T214" s="58"/>
      <c r="U214" s="58"/>
      <c r="V214" s="31"/>
      <c r="X214" s="6"/>
    </row>
    <row r="215" ht="14.25" customHeight="1">
      <c r="E215" s="80"/>
      <c r="K215" s="31"/>
      <c r="L215" s="31"/>
      <c r="M215" s="58"/>
      <c r="N215" s="58"/>
      <c r="O215" s="58"/>
      <c r="P215" s="58"/>
      <c r="Q215" s="58"/>
      <c r="R215" s="58"/>
      <c r="S215" s="58"/>
      <c r="T215" s="58"/>
      <c r="U215" s="58"/>
      <c r="V215" s="31"/>
      <c r="X215" s="6"/>
    </row>
    <row r="216" ht="14.25" customHeight="1">
      <c r="E216" s="80"/>
      <c r="K216" s="31"/>
      <c r="L216" s="31"/>
      <c r="M216" s="58"/>
      <c r="N216" s="58"/>
      <c r="O216" s="58"/>
      <c r="P216" s="58"/>
      <c r="Q216" s="58"/>
      <c r="R216" s="58"/>
      <c r="S216" s="58"/>
      <c r="T216" s="58"/>
      <c r="U216" s="58"/>
      <c r="V216" s="31"/>
      <c r="X216" s="6"/>
    </row>
    <row r="217" ht="14.25" customHeight="1">
      <c r="E217" s="80"/>
      <c r="K217" s="31"/>
      <c r="L217" s="31"/>
      <c r="M217" s="58"/>
      <c r="N217" s="58"/>
      <c r="O217" s="58"/>
      <c r="P217" s="58"/>
      <c r="Q217" s="58"/>
      <c r="R217" s="58"/>
      <c r="S217" s="58"/>
      <c r="T217" s="58"/>
      <c r="U217" s="58"/>
      <c r="V217" s="31"/>
      <c r="X217" s="6"/>
    </row>
    <row r="218" ht="14.25" customHeight="1">
      <c r="E218" s="80"/>
      <c r="K218" s="31"/>
      <c r="L218" s="31"/>
      <c r="M218" s="58"/>
      <c r="N218" s="58"/>
      <c r="O218" s="58"/>
      <c r="P218" s="58"/>
      <c r="Q218" s="58"/>
      <c r="R218" s="58"/>
      <c r="S218" s="58"/>
      <c r="T218" s="58"/>
      <c r="U218" s="58"/>
      <c r="V218" s="31"/>
      <c r="X218" s="6"/>
    </row>
    <row r="219" ht="14.25" customHeight="1">
      <c r="E219" s="80"/>
      <c r="K219" s="31"/>
      <c r="L219" s="31"/>
      <c r="M219" s="58"/>
      <c r="N219" s="58"/>
      <c r="O219" s="58"/>
      <c r="P219" s="58"/>
      <c r="Q219" s="58"/>
      <c r="R219" s="58"/>
      <c r="S219" s="58"/>
      <c r="T219" s="58"/>
      <c r="U219" s="58"/>
      <c r="V219" s="31"/>
      <c r="X219" s="6"/>
    </row>
    <row r="220" ht="14.25" customHeight="1">
      <c r="E220" s="80"/>
      <c r="K220" s="31"/>
      <c r="L220" s="31"/>
      <c r="M220" s="58"/>
      <c r="N220" s="58"/>
      <c r="O220" s="58"/>
      <c r="P220" s="58"/>
      <c r="Q220" s="58"/>
      <c r="R220" s="58"/>
      <c r="S220" s="58"/>
      <c r="T220" s="58"/>
      <c r="U220" s="58"/>
      <c r="V220" s="31"/>
      <c r="X220" s="6"/>
    </row>
    <row r="221" ht="14.25" customHeight="1">
      <c r="E221" s="80"/>
      <c r="K221" s="31"/>
      <c r="L221" s="31"/>
      <c r="M221" s="58"/>
      <c r="N221" s="58"/>
      <c r="O221" s="58"/>
      <c r="P221" s="58"/>
      <c r="Q221" s="58"/>
      <c r="R221" s="58"/>
      <c r="S221" s="58"/>
      <c r="T221" s="58"/>
      <c r="U221" s="58"/>
      <c r="V221" s="31"/>
      <c r="X221" s="6"/>
    </row>
    <row r="222" ht="14.25" customHeight="1">
      <c r="E222" s="80"/>
      <c r="K222" s="31"/>
      <c r="L222" s="31"/>
      <c r="M222" s="58"/>
      <c r="N222" s="58"/>
      <c r="O222" s="58"/>
      <c r="P222" s="58"/>
      <c r="Q222" s="58"/>
      <c r="R222" s="58"/>
      <c r="S222" s="58"/>
      <c r="T222" s="58"/>
      <c r="U222" s="58"/>
      <c r="V222" s="31"/>
      <c r="X222" s="6"/>
    </row>
    <row r="223" ht="14.25" customHeight="1">
      <c r="E223" s="80"/>
      <c r="K223" s="31"/>
      <c r="L223" s="31"/>
      <c r="M223" s="58"/>
      <c r="N223" s="58"/>
      <c r="O223" s="58"/>
      <c r="P223" s="58"/>
      <c r="Q223" s="58"/>
      <c r="R223" s="58"/>
      <c r="S223" s="58"/>
      <c r="T223" s="58"/>
      <c r="U223" s="58"/>
      <c r="V223" s="31"/>
      <c r="X223" s="6"/>
    </row>
    <row r="224" ht="14.25" customHeight="1">
      <c r="E224" s="80"/>
      <c r="K224" s="31"/>
      <c r="L224" s="31"/>
      <c r="M224" s="58"/>
      <c r="N224" s="58"/>
      <c r="O224" s="58"/>
      <c r="P224" s="58"/>
      <c r="Q224" s="58"/>
      <c r="R224" s="58"/>
      <c r="S224" s="58"/>
      <c r="T224" s="58"/>
      <c r="U224" s="58"/>
      <c r="V224" s="31"/>
      <c r="X224" s="6"/>
    </row>
    <row r="225" ht="14.25" customHeight="1">
      <c r="E225" s="80"/>
      <c r="K225" s="31"/>
      <c r="L225" s="31"/>
      <c r="M225" s="58"/>
      <c r="N225" s="58"/>
      <c r="O225" s="58"/>
      <c r="P225" s="58"/>
      <c r="Q225" s="58"/>
      <c r="R225" s="58"/>
      <c r="S225" s="58"/>
      <c r="T225" s="58"/>
      <c r="U225" s="58"/>
      <c r="V225" s="31"/>
      <c r="X225" s="6"/>
    </row>
    <row r="226" ht="14.25" customHeight="1">
      <c r="E226" s="80"/>
      <c r="K226" s="31"/>
      <c r="L226" s="31"/>
      <c r="M226" s="58"/>
      <c r="N226" s="58"/>
      <c r="O226" s="58"/>
      <c r="P226" s="58"/>
      <c r="Q226" s="58"/>
      <c r="R226" s="58"/>
      <c r="S226" s="58"/>
      <c r="T226" s="58"/>
      <c r="U226" s="58"/>
      <c r="V226" s="31"/>
      <c r="X226" s="6"/>
    </row>
    <row r="227" ht="14.25" customHeight="1">
      <c r="E227" s="80"/>
      <c r="K227" s="31"/>
      <c r="L227" s="31"/>
      <c r="M227" s="58"/>
      <c r="N227" s="58"/>
      <c r="O227" s="58"/>
      <c r="P227" s="58"/>
      <c r="Q227" s="58"/>
      <c r="R227" s="58"/>
      <c r="S227" s="58"/>
      <c r="T227" s="58"/>
      <c r="U227" s="58"/>
      <c r="V227" s="31"/>
      <c r="X227" s="6"/>
    </row>
    <row r="228" ht="14.25" customHeight="1">
      <c r="E228" s="80"/>
      <c r="K228" s="31"/>
      <c r="L228" s="31"/>
      <c r="M228" s="58"/>
      <c r="N228" s="58"/>
      <c r="O228" s="58"/>
      <c r="P228" s="58"/>
      <c r="Q228" s="58"/>
      <c r="R228" s="58"/>
      <c r="S228" s="58"/>
      <c r="T228" s="58"/>
      <c r="U228" s="58"/>
      <c r="V228" s="31"/>
      <c r="X228" s="6"/>
    </row>
    <row r="229" ht="14.25" customHeight="1">
      <c r="E229" s="80"/>
      <c r="K229" s="31"/>
      <c r="L229" s="31"/>
      <c r="M229" s="58"/>
      <c r="N229" s="58"/>
      <c r="O229" s="58"/>
      <c r="P229" s="58"/>
      <c r="Q229" s="58"/>
      <c r="R229" s="58"/>
      <c r="S229" s="58"/>
      <c r="T229" s="58"/>
      <c r="U229" s="58"/>
      <c r="V229" s="31"/>
      <c r="X229" s="6"/>
    </row>
    <row r="230" ht="14.25" customHeight="1">
      <c r="E230" s="80"/>
      <c r="K230" s="31"/>
      <c r="L230" s="31"/>
      <c r="M230" s="58"/>
      <c r="N230" s="58"/>
      <c r="O230" s="58"/>
      <c r="P230" s="58"/>
      <c r="Q230" s="58"/>
      <c r="R230" s="58"/>
      <c r="S230" s="58"/>
      <c r="T230" s="58"/>
      <c r="U230" s="58"/>
      <c r="V230" s="31"/>
      <c r="X230" s="6"/>
    </row>
    <row r="231" ht="14.25" customHeight="1">
      <c r="E231" s="80"/>
      <c r="K231" s="31"/>
      <c r="L231" s="31"/>
      <c r="M231" s="58"/>
      <c r="N231" s="58"/>
      <c r="O231" s="58"/>
      <c r="P231" s="58"/>
      <c r="Q231" s="58"/>
      <c r="R231" s="58"/>
      <c r="S231" s="58"/>
      <c r="T231" s="58"/>
      <c r="U231" s="58"/>
      <c r="V231" s="31"/>
      <c r="X231" s="6"/>
    </row>
    <row r="232" ht="14.25" customHeight="1">
      <c r="E232" s="80"/>
      <c r="K232" s="31"/>
      <c r="L232" s="31"/>
      <c r="M232" s="58"/>
      <c r="N232" s="58"/>
      <c r="O232" s="58"/>
      <c r="P232" s="58"/>
      <c r="Q232" s="58"/>
      <c r="R232" s="58"/>
      <c r="S232" s="58"/>
      <c r="T232" s="58"/>
      <c r="U232" s="58"/>
      <c r="V232" s="31"/>
      <c r="X232" s="6"/>
    </row>
    <row r="233" ht="14.25" customHeight="1">
      <c r="E233" s="80"/>
      <c r="K233" s="31"/>
      <c r="L233" s="31"/>
      <c r="M233" s="58"/>
      <c r="N233" s="58"/>
      <c r="O233" s="58"/>
      <c r="P233" s="58"/>
      <c r="Q233" s="58"/>
      <c r="R233" s="58"/>
      <c r="S233" s="58"/>
      <c r="T233" s="58"/>
      <c r="U233" s="58"/>
      <c r="V233" s="31"/>
      <c r="X233" s="6"/>
    </row>
    <row r="234" ht="14.25" customHeight="1">
      <c r="E234" s="80"/>
      <c r="K234" s="31"/>
      <c r="L234" s="31"/>
      <c r="M234" s="58"/>
      <c r="N234" s="58"/>
      <c r="O234" s="58"/>
      <c r="P234" s="58"/>
      <c r="Q234" s="58"/>
      <c r="R234" s="58"/>
      <c r="S234" s="58"/>
      <c r="T234" s="58"/>
      <c r="U234" s="58"/>
      <c r="V234" s="31"/>
      <c r="X234" s="6"/>
    </row>
    <row r="235" ht="14.25" customHeight="1">
      <c r="E235" s="80"/>
      <c r="K235" s="31"/>
      <c r="L235" s="31"/>
      <c r="M235" s="58"/>
      <c r="N235" s="58"/>
      <c r="O235" s="58"/>
      <c r="P235" s="58"/>
      <c r="Q235" s="58"/>
      <c r="R235" s="58"/>
      <c r="S235" s="58"/>
      <c r="T235" s="58"/>
      <c r="U235" s="58"/>
      <c r="V235" s="31"/>
      <c r="X235" s="6"/>
    </row>
    <row r="236" ht="14.25" customHeight="1">
      <c r="E236" s="80"/>
      <c r="K236" s="31"/>
      <c r="L236" s="31"/>
      <c r="M236" s="58"/>
      <c r="N236" s="58"/>
      <c r="O236" s="58"/>
      <c r="P236" s="58"/>
      <c r="Q236" s="58"/>
      <c r="R236" s="58"/>
      <c r="S236" s="58"/>
      <c r="T236" s="58"/>
      <c r="U236" s="58"/>
      <c r="V236" s="31"/>
      <c r="X236" s="6"/>
    </row>
    <row r="237" ht="14.25" customHeight="1">
      <c r="E237" s="80"/>
      <c r="K237" s="31"/>
      <c r="L237" s="31"/>
      <c r="M237" s="58"/>
      <c r="N237" s="58"/>
      <c r="O237" s="58"/>
      <c r="P237" s="58"/>
      <c r="Q237" s="58"/>
      <c r="R237" s="58"/>
      <c r="S237" s="58"/>
      <c r="T237" s="58"/>
      <c r="U237" s="58"/>
      <c r="V237" s="31"/>
      <c r="X237" s="6"/>
    </row>
    <row r="238" ht="14.25" customHeight="1">
      <c r="E238" s="80"/>
      <c r="K238" s="31"/>
      <c r="L238" s="31"/>
      <c r="M238" s="58"/>
      <c r="N238" s="58"/>
      <c r="O238" s="58"/>
      <c r="P238" s="58"/>
      <c r="Q238" s="58"/>
      <c r="R238" s="58"/>
      <c r="S238" s="58"/>
      <c r="T238" s="58"/>
      <c r="U238" s="58"/>
      <c r="V238" s="31"/>
      <c r="X238" s="6"/>
    </row>
    <row r="239" ht="14.25" customHeight="1">
      <c r="E239" s="80"/>
      <c r="K239" s="31"/>
      <c r="L239" s="31"/>
      <c r="M239" s="58"/>
      <c r="N239" s="58"/>
      <c r="O239" s="58"/>
      <c r="P239" s="58"/>
      <c r="Q239" s="58"/>
      <c r="R239" s="58"/>
      <c r="S239" s="58"/>
      <c r="T239" s="58"/>
      <c r="U239" s="58"/>
      <c r="V239" s="31"/>
      <c r="X239" s="6"/>
    </row>
    <row r="240" ht="14.25" customHeight="1">
      <c r="E240" s="80"/>
      <c r="K240" s="31"/>
      <c r="L240" s="31"/>
      <c r="M240" s="58"/>
      <c r="N240" s="58"/>
      <c r="O240" s="58"/>
      <c r="P240" s="58"/>
      <c r="Q240" s="58"/>
      <c r="R240" s="58"/>
      <c r="S240" s="58"/>
      <c r="T240" s="58"/>
      <c r="U240" s="58"/>
      <c r="V240" s="31"/>
      <c r="X240" s="6"/>
    </row>
    <row r="241" ht="14.25" customHeight="1">
      <c r="E241" s="80"/>
      <c r="K241" s="31"/>
      <c r="L241" s="31"/>
      <c r="M241" s="58"/>
      <c r="N241" s="58"/>
      <c r="O241" s="58"/>
      <c r="P241" s="58"/>
      <c r="Q241" s="58"/>
      <c r="R241" s="58"/>
      <c r="S241" s="58"/>
      <c r="T241" s="58"/>
      <c r="U241" s="58"/>
      <c r="V241" s="31"/>
      <c r="X241" s="6"/>
    </row>
    <row r="242" ht="14.25" customHeight="1">
      <c r="E242" s="80"/>
      <c r="K242" s="31"/>
      <c r="L242" s="31"/>
      <c r="M242" s="58"/>
      <c r="N242" s="58"/>
      <c r="O242" s="58"/>
      <c r="P242" s="58"/>
      <c r="Q242" s="58"/>
      <c r="R242" s="58"/>
      <c r="S242" s="58"/>
      <c r="T242" s="58"/>
      <c r="U242" s="58"/>
      <c r="V242" s="31"/>
      <c r="X242" s="6"/>
    </row>
    <row r="243" ht="14.25" customHeight="1">
      <c r="E243" s="80"/>
      <c r="K243" s="31"/>
      <c r="L243" s="31"/>
      <c r="M243" s="58"/>
      <c r="N243" s="58"/>
      <c r="O243" s="58"/>
      <c r="P243" s="58"/>
      <c r="Q243" s="58"/>
      <c r="R243" s="58"/>
      <c r="S243" s="58"/>
      <c r="T243" s="58"/>
      <c r="U243" s="58"/>
      <c r="V243" s="31"/>
      <c r="X243" s="6"/>
    </row>
    <row r="244" ht="14.25" customHeight="1">
      <c r="E244" s="80"/>
      <c r="K244" s="31"/>
      <c r="L244" s="31"/>
      <c r="M244" s="58"/>
      <c r="N244" s="58"/>
      <c r="O244" s="58"/>
      <c r="P244" s="58"/>
      <c r="Q244" s="58"/>
      <c r="R244" s="58"/>
      <c r="S244" s="58"/>
      <c r="T244" s="58"/>
      <c r="U244" s="58"/>
      <c r="V244" s="31"/>
      <c r="X244" s="6"/>
    </row>
    <row r="245" ht="14.25" customHeight="1">
      <c r="E245" s="80"/>
      <c r="K245" s="31"/>
      <c r="L245" s="31"/>
      <c r="M245" s="58"/>
      <c r="N245" s="58"/>
      <c r="O245" s="58"/>
      <c r="P245" s="58"/>
      <c r="Q245" s="58"/>
      <c r="R245" s="58"/>
      <c r="S245" s="58"/>
      <c r="T245" s="58"/>
      <c r="U245" s="58"/>
      <c r="V245" s="31"/>
      <c r="X245" s="6"/>
    </row>
    <row r="246" ht="14.25" customHeight="1">
      <c r="E246" s="80"/>
      <c r="K246" s="31"/>
      <c r="L246" s="31"/>
      <c r="M246" s="58"/>
      <c r="N246" s="58"/>
      <c r="O246" s="58"/>
      <c r="P246" s="58"/>
      <c r="Q246" s="58"/>
      <c r="R246" s="58"/>
      <c r="S246" s="58"/>
      <c r="T246" s="58"/>
      <c r="U246" s="58"/>
      <c r="V246" s="31"/>
      <c r="X246" s="6"/>
    </row>
    <row r="247" ht="14.25" customHeight="1">
      <c r="E247" s="80"/>
      <c r="K247" s="31"/>
      <c r="L247" s="31"/>
      <c r="M247" s="58"/>
      <c r="N247" s="58"/>
      <c r="O247" s="58"/>
      <c r="P247" s="58"/>
      <c r="Q247" s="58"/>
      <c r="R247" s="58"/>
      <c r="S247" s="58"/>
      <c r="T247" s="58"/>
      <c r="U247" s="58"/>
      <c r="V247" s="31"/>
      <c r="X247" s="6"/>
    </row>
    <row r="248" ht="14.25" customHeight="1">
      <c r="E248" s="80"/>
      <c r="K248" s="31"/>
      <c r="L248" s="31"/>
      <c r="M248" s="58"/>
      <c r="N248" s="58"/>
      <c r="O248" s="58"/>
      <c r="P248" s="58"/>
      <c r="Q248" s="58"/>
      <c r="R248" s="58"/>
      <c r="S248" s="58"/>
      <c r="T248" s="58"/>
      <c r="U248" s="58"/>
      <c r="V248" s="31"/>
      <c r="X248" s="6"/>
    </row>
    <row r="249" ht="14.25" customHeight="1">
      <c r="E249" s="80"/>
      <c r="K249" s="31"/>
      <c r="L249" s="31"/>
      <c r="M249" s="58"/>
      <c r="N249" s="58"/>
      <c r="O249" s="58"/>
      <c r="P249" s="58"/>
      <c r="Q249" s="58"/>
      <c r="R249" s="58"/>
      <c r="S249" s="58"/>
      <c r="T249" s="58"/>
      <c r="U249" s="58"/>
      <c r="V249" s="31"/>
      <c r="X249" s="6"/>
    </row>
    <row r="250" ht="14.25" customHeight="1">
      <c r="E250" s="80"/>
      <c r="K250" s="31"/>
      <c r="L250" s="31"/>
      <c r="M250" s="58"/>
      <c r="N250" s="58"/>
      <c r="O250" s="58"/>
      <c r="P250" s="58"/>
      <c r="Q250" s="58"/>
      <c r="R250" s="58"/>
      <c r="S250" s="58"/>
      <c r="T250" s="58"/>
      <c r="U250" s="58"/>
      <c r="V250" s="31"/>
      <c r="X250" s="6"/>
    </row>
    <row r="251" ht="14.25" customHeight="1">
      <c r="E251" s="80"/>
      <c r="K251" s="31"/>
      <c r="L251" s="31"/>
      <c r="M251" s="58"/>
      <c r="N251" s="58"/>
      <c r="O251" s="58"/>
      <c r="P251" s="58"/>
      <c r="Q251" s="58"/>
      <c r="R251" s="58"/>
      <c r="S251" s="58"/>
      <c r="T251" s="58"/>
      <c r="U251" s="58"/>
      <c r="V251" s="31"/>
      <c r="X251" s="6"/>
    </row>
    <row r="252" ht="14.25" customHeight="1">
      <c r="E252" s="80"/>
      <c r="K252" s="31"/>
      <c r="L252" s="31"/>
      <c r="M252" s="58"/>
      <c r="N252" s="58"/>
      <c r="O252" s="58"/>
      <c r="P252" s="58"/>
      <c r="Q252" s="58"/>
      <c r="R252" s="58"/>
      <c r="S252" s="58"/>
      <c r="T252" s="58"/>
      <c r="U252" s="58"/>
      <c r="V252" s="31"/>
      <c r="X252" s="6"/>
    </row>
    <row r="253" ht="14.25" customHeight="1">
      <c r="E253" s="80"/>
      <c r="K253" s="31"/>
      <c r="L253" s="31"/>
      <c r="M253" s="58"/>
      <c r="N253" s="58"/>
      <c r="O253" s="58"/>
      <c r="P253" s="58"/>
      <c r="Q253" s="58"/>
      <c r="R253" s="58"/>
      <c r="S253" s="58"/>
      <c r="T253" s="58"/>
      <c r="U253" s="58"/>
      <c r="V253" s="31"/>
      <c r="X253" s="6"/>
    </row>
    <row r="254" ht="14.25" customHeight="1">
      <c r="E254" s="80"/>
      <c r="K254" s="31"/>
      <c r="L254" s="31"/>
      <c r="M254" s="58"/>
      <c r="N254" s="58"/>
      <c r="O254" s="58"/>
      <c r="P254" s="58"/>
      <c r="Q254" s="58"/>
      <c r="R254" s="58"/>
      <c r="S254" s="58"/>
      <c r="T254" s="58"/>
      <c r="U254" s="58"/>
      <c r="V254" s="31"/>
      <c r="X254" s="6"/>
    </row>
    <row r="255" ht="14.25" customHeight="1">
      <c r="E255" s="80"/>
      <c r="K255" s="31"/>
      <c r="L255" s="31"/>
      <c r="M255" s="58"/>
      <c r="N255" s="58"/>
      <c r="O255" s="58"/>
      <c r="P255" s="58"/>
      <c r="Q255" s="58"/>
      <c r="R255" s="58"/>
      <c r="S255" s="58"/>
      <c r="T255" s="58"/>
      <c r="U255" s="58"/>
      <c r="V255" s="31"/>
      <c r="X255" s="6"/>
    </row>
    <row r="256" ht="14.25" customHeight="1">
      <c r="E256" s="80"/>
      <c r="K256" s="31"/>
      <c r="L256" s="31"/>
      <c r="M256" s="58"/>
      <c r="N256" s="58"/>
      <c r="O256" s="58"/>
      <c r="P256" s="58"/>
      <c r="Q256" s="58"/>
      <c r="R256" s="58"/>
      <c r="S256" s="58"/>
      <c r="T256" s="58"/>
      <c r="U256" s="58"/>
      <c r="V256" s="31"/>
      <c r="X256" s="6"/>
    </row>
    <row r="257" ht="14.25" customHeight="1">
      <c r="E257" s="80"/>
      <c r="K257" s="31"/>
      <c r="L257" s="31"/>
      <c r="M257" s="58"/>
      <c r="N257" s="58"/>
      <c r="O257" s="58"/>
      <c r="P257" s="58"/>
      <c r="Q257" s="58"/>
      <c r="R257" s="58"/>
      <c r="S257" s="58"/>
      <c r="T257" s="58"/>
      <c r="U257" s="58"/>
      <c r="V257" s="31"/>
      <c r="X257" s="6"/>
    </row>
    <row r="258" ht="14.25" customHeight="1">
      <c r="E258" s="80"/>
      <c r="K258" s="31"/>
      <c r="L258" s="31"/>
      <c r="M258" s="58"/>
      <c r="N258" s="58"/>
      <c r="O258" s="58"/>
      <c r="P258" s="58"/>
      <c r="Q258" s="58"/>
      <c r="R258" s="58"/>
      <c r="S258" s="58"/>
      <c r="T258" s="58"/>
      <c r="U258" s="58"/>
      <c r="V258" s="31"/>
      <c r="X258" s="6"/>
    </row>
    <row r="259" ht="14.25" customHeight="1">
      <c r="E259" s="80"/>
      <c r="K259" s="31"/>
      <c r="L259" s="31"/>
      <c r="M259" s="58"/>
      <c r="N259" s="58"/>
      <c r="O259" s="58"/>
      <c r="P259" s="58"/>
      <c r="Q259" s="58"/>
      <c r="R259" s="58"/>
      <c r="S259" s="58"/>
      <c r="T259" s="58"/>
      <c r="U259" s="58"/>
      <c r="V259" s="31"/>
      <c r="X259" s="6"/>
    </row>
    <row r="260" ht="14.25" customHeight="1">
      <c r="E260" s="80"/>
      <c r="K260" s="31"/>
      <c r="L260" s="31"/>
      <c r="M260" s="58"/>
      <c r="N260" s="58"/>
      <c r="O260" s="58"/>
      <c r="P260" s="58"/>
      <c r="Q260" s="58"/>
      <c r="R260" s="58"/>
      <c r="S260" s="58"/>
      <c r="T260" s="58"/>
      <c r="U260" s="58"/>
      <c r="V260" s="31"/>
      <c r="X260" s="6"/>
    </row>
    <row r="261" ht="14.25" customHeight="1">
      <c r="E261" s="80"/>
      <c r="K261" s="31"/>
      <c r="L261" s="31"/>
      <c r="M261" s="58"/>
      <c r="N261" s="58"/>
      <c r="O261" s="58"/>
      <c r="P261" s="58"/>
      <c r="Q261" s="58"/>
      <c r="R261" s="58"/>
      <c r="S261" s="58"/>
      <c r="T261" s="58"/>
      <c r="U261" s="58"/>
      <c r="V261" s="31"/>
      <c r="X261" s="6"/>
    </row>
    <row r="262" ht="14.25" customHeight="1">
      <c r="E262" s="80"/>
      <c r="K262" s="31"/>
      <c r="L262" s="31"/>
      <c r="M262" s="58"/>
      <c r="N262" s="58"/>
      <c r="O262" s="58"/>
      <c r="P262" s="58"/>
      <c r="Q262" s="58"/>
      <c r="R262" s="58"/>
      <c r="S262" s="58"/>
      <c r="T262" s="58"/>
      <c r="U262" s="58"/>
      <c r="V262" s="31"/>
      <c r="X262" s="6"/>
    </row>
    <row r="263" ht="14.25" customHeight="1">
      <c r="E263" s="80"/>
      <c r="K263" s="31"/>
      <c r="L263" s="31"/>
      <c r="M263" s="58"/>
      <c r="N263" s="58"/>
      <c r="O263" s="58"/>
      <c r="P263" s="58"/>
      <c r="Q263" s="58"/>
      <c r="R263" s="58"/>
      <c r="S263" s="58"/>
      <c r="T263" s="58"/>
      <c r="U263" s="58"/>
      <c r="V263" s="31"/>
      <c r="X263" s="6"/>
    </row>
    <row r="264" ht="14.25" customHeight="1">
      <c r="E264" s="80"/>
      <c r="K264" s="31"/>
      <c r="L264" s="31"/>
      <c r="M264" s="58"/>
      <c r="N264" s="58"/>
      <c r="O264" s="58"/>
      <c r="P264" s="58"/>
      <c r="Q264" s="58"/>
      <c r="R264" s="58"/>
      <c r="S264" s="58"/>
      <c r="T264" s="58"/>
      <c r="U264" s="58"/>
      <c r="V264" s="31"/>
      <c r="X264" s="6"/>
    </row>
    <row r="265" ht="14.25" customHeight="1">
      <c r="E265" s="80"/>
      <c r="K265" s="31"/>
      <c r="L265" s="31"/>
      <c r="M265" s="58"/>
      <c r="N265" s="58"/>
      <c r="O265" s="58"/>
      <c r="P265" s="58"/>
      <c r="Q265" s="58"/>
      <c r="R265" s="58"/>
      <c r="S265" s="58"/>
      <c r="T265" s="58"/>
      <c r="U265" s="58"/>
      <c r="V265" s="31"/>
      <c r="X265" s="6"/>
    </row>
    <row r="266" ht="14.25" customHeight="1">
      <c r="E266" s="80"/>
      <c r="K266" s="31"/>
      <c r="L266" s="31"/>
      <c r="M266" s="58"/>
      <c r="N266" s="58"/>
      <c r="O266" s="58"/>
      <c r="P266" s="58"/>
      <c r="Q266" s="58"/>
      <c r="R266" s="58"/>
      <c r="S266" s="58"/>
      <c r="T266" s="58"/>
      <c r="U266" s="58"/>
      <c r="V266" s="31"/>
      <c r="X266" s="6"/>
    </row>
    <row r="267" ht="14.25" customHeight="1">
      <c r="E267" s="80"/>
      <c r="K267" s="31"/>
      <c r="L267" s="31"/>
      <c r="M267" s="58"/>
      <c r="N267" s="58"/>
      <c r="O267" s="58"/>
      <c r="P267" s="58"/>
      <c r="Q267" s="58"/>
      <c r="R267" s="58"/>
      <c r="S267" s="58"/>
      <c r="T267" s="58"/>
      <c r="U267" s="58"/>
      <c r="V267" s="31"/>
      <c r="X267" s="6"/>
    </row>
    <row r="268" ht="14.25" customHeight="1">
      <c r="E268" s="80"/>
      <c r="K268" s="31"/>
      <c r="L268" s="31"/>
      <c r="M268" s="58"/>
      <c r="N268" s="58"/>
      <c r="O268" s="58"/>
      <c r="P268" s="58"/>
      <c r="Q268" s="58"/>
      <c r="R268" s="58"/>
      <c r="S268" s="58"/>
      <c r="T268" s="58"/>
      <c r="U268" s="58"/>
      <c r="V268" s="31"/>
      <c r="X268" s="6"/>
    </row>
    <row r="269" ht="14.25" customHeight="1">
      <c r="E269" s="80"/>
      <c r="K269" s="31"/>
      <c r="L269" s="31"/>
      <c r="M269" s="58"/>
      <c r="N269" s="58"/>
      <c r="O269" s="58"/>
      <c r="P269" s="58"/>
      <c r="Q269" s="58"/>
      <c r="R269" s="58"/>
      <c r="S269" s="58"/>
      <c r="T269" s="58"/>
      <c r="U269" s="58"/>
      <c r="V269" s="31"/>
      <c r="X269" s="6"/>
    </row>
    <row r="270" ht="14.25" customHeight="1">
      <c r="E270" s="80"/>
      <c r="K270" s="31"/>
      <c r="L270" s="31"/>
      <c r="M270" s="58"/>
      <c r="N270" s="58"/>
      <c r="O270" s="58"/>
      <c r="P270" s="58"/>
      <c r="Q270" s="58"/>
      <c r="R270" s="58"/>
      <c r="S270" s="58"/>
      <c r="T270" s="58"/>
      <c r="U270" s="58"/>
      <c r="V270" s="31"/>
      <c r="X270" s="6"/>
    </row>
    <row r="271" ht="14.25" customHeight="1">
      <c r="E271" s="80"/>
      <c r="K271" s="31"/>
      <c r="L271" s="31"/>
      <c r="M271" s="58"/>
      <c r="N271" s="58"/>
      <c r="O271" s="58"/>
      <c r="P271" s="58"/>
      <c r="Q271" s="58"/>
      <c r="R271" s="58"/>
      <c r="S271" s="58"/>
      <c r="T271" s="58"/>
      <c r="U271" s="58"/>
      <c r="V271" s="31"/>
      <c r="X271" s="6"/>
    </row>
    <row r="272" ht="14.25" customHeight="1">
      <c r="E272" s="80"/>
      <c r="K272" s="31"/>
      <c r="L272" s="31"/>
      <c r="M272" s="58"/>
      <c r="N272" s="58"/>
      <c r="O272" s="58"/>
      <c r="P272" s="58"/>
      <c r="Q272" s="58"/>
      <c r="R272" s="58"/>
      <c r="S272" s="58"/>
      <c r="T272" s="58"/>
      <c r="U272" s="58"/>
      <c r="V272" s="31"/>
      <c r="X272" s="6"/>
    </row>
    <row r="273" ht="14.25" customHeight="1">
      <c r="E273" s="80"/>
      <c r="K273" s="31"/>
      <c r="L273" s="31"/>
      <c r="M273" s="58"/>
      <c r="N273" s="58"/>
      <c r="O273" s="58"/>
      <c r="P273" s="58"/>
      <c r="Q273" s="58"/>
      <c r="R273" s="58"/>
      <c r="S273" s="58"/>
      <c r="T273" s="58"/>
      <c r="U273" s="58"/>
      <c r="V273" s="31"/>
      <c r="X273" s="6"/>
    </row>
    <row r="274" ht="14.25" customHeight="1">
      <c r="E274" s="80"/>
      <c r="K274" s="31"/>
      <c r="L274" s="31"/>
      <c r="M274" s="58"/>
      <c r="N274" s="58"/>
      <c r="O274" s="58"/>
      <c r="P274" s="58"/>
      <c r="Q274" s="58"/>
      <c r="R274" s="58"/>
      <c r="S274" s="58"/>
      <c r="T274" s="58"/>
      <c r="U274" s="58"/>
      <c r="V274" s="31"/>
      <c r="X274" s="6"/>
    </row>
    <row r="275" ht="14.25" customHeight="1">
      <c r="E275" s="80"/>
      <c r="K275" s="31"/>
      <c r="L275" s="31"/>
      <c r="M275" s="58"/>
      <c r="N275" s="58"/>
      <c r="O275" s="58"/>
      <c r="P275" s="58"/>
      <c r="Q275" s="58"/>
      <c r="R275" s="58"/>
      <c r="S275" s="58"/>
      <c r="T275" s="58"/>
      <c r="U275" s="58"/>
      <c r="V275" s="31"/>
      <c r="X275" s="6"/>
    </row>
    <row r="276" ht="14.25" customHeight="1">
      <c r="E276" s="80"/>
      <c r="K276" s="31"/>
      <c r="L276" s="31"/>
      <c r="M276" s="58"/>
      <c r="N276" s="58"/>
      <c r="O276" s="58"/>
      <c r="P276" s="58"/>
      <c r="Q276" s="58"/>
      <c r="R276" s="58"/>
      <c r="S276" s="58"/>
      <c r="T276" s="58"/>
      <c r="U276" s="58"/>
      <c r="V276" s="31"/>
      <c r="X276" s="6"/>
    </row>
    <row r="277" ht="14.25" customHeight="1">
      <c r="E277" s="80"/>
      <c r="K277" s="31"/>
      <c r="L277" s="31"/>
      <c r="M277" s="58"/>
      <c r="N277" s="58"/>
      <c r="O277" s="58"/>
      <c r="P277" s="58"/>
      <c r="Q277" s="58"/>
      <c r="R277" s="58"/>
      <c r="S277" s="58"/>
      <c r="T277" s="58"/>
      <c r="U277" s="58"/>
      <c r="V277" s="31"/>
      <c r="X277" s="6"/>
    </row>
    <row r="278" ht="14.25" customHeight="1">
      <c r="E278" s="80"/>
      <c r="K278" s="31"/>
      <c r="L278" s="31"/>
      <c r="M278" s="58"/>
      <c r="N278" s="58"/>
      <c r="O278" s="58"/>
      <c r="P278" s="58"/>
      <c r="Q278" s="58"/>
      <c r="R278" s="58"/>
      <c r="S278" s="58"/>
      <c r="T278" s="58"/>
      <c r="U278" s="58"/>
      <c r="V278" s="31"/>
      <c r="X278" s="6"/>
    </row>
    <row r="279" ht="14.25" customHeight="1">
      <c r="E279" s="80"/>
      <c r="K279" s="31"/>
      <c r="L279" s="31"/>
      <c r="M279" s="58"/>
      <c r="N279" s="58"/>
      <c r="O279" s="58"/>
      <c r="P279" s="58"/>
      <c r="Q279" s="58"/>
      <c r="R279" s="58"/>
      <c r="S279" s="58"/>
      <c r="T279" s="58"/>
      <c r="U279" s="58"/>
      <c r="V279" s="31"/>
      <c r="X279" s="6"/>
    </row>
    <row r="280" ht="14.25" customHeight="1">
      <c r="E280" s="80"/>
      <c r="K280" s="31"/>
      <c r="L280" s="31"/>
      <c r="M280" s="58"/>
      <c r="N280" s="58"/>
      <c r="O280" s="58"/>
      <c r="P280" s="58"/>
      <c r="Q280" s="58"/>
      <c r="R280" s="58"/>
      <c r="S280" s="58"/>
      <c r="T280" s="58"/>
      <c r="U280" s="58"/>
      <c r="V280" s="31"/>
      <c r="X280" s="6"/>
    </row>
    <row r="281" ht="14.25" customHeight="1">
      <c r="E281" s="80"/>
      <c r="K281" s="31"/>
      <c r="L281" s="31"/>
      <c r="M281" s="58"/>
      <c r="N281" s="58"/>
      <c r="O281" s="58"/>
      <c r="P281" s="58"/>
      <c r="Q281" s="58"/>
      <c r="R281" s="58"/>
      <c r="S281" s="58"/>
      <c r="T281" s="58"/>
      <c r="U281" s="58"/>
      <c r="V281" s="31"/>
      <c r="X281" s="6"/>
    </row>
    <row r="282" ht="14.25" customHeight="1">
      <c r="E282" s="80"/>
      <c r="K282" s="31"/>
      <c r="L282" s="31"/>
      <c r="M282" s="58"/>
      <c r="N282" s="58"/>
      <c r="O282" s="58"/>
      <c r="P282" s="58"/>
      <c r="Q282" s="58"/>
      <c r="R282" s="58"/>
      <c r="S282" s="58"/>
      <c r="T282" s="58"/>
      <c r="U282" s="58"/>
      <c r="V282" s="31"/>
      <c r="X282" s="6"/>
    </row>
    <row r="283" ht="14.25" customHeight="1">
      <c r="E283" s="80"/>
      <c r="K283" s="31"/>
      <c r="L283" s="31"/>
      <c r="M283" s="58"/>
      <c r="N283" s="58"/>
      <c r="O283" s="58"/>
      <c r="P283" s="58"/>
      <c r="Q283" s="58"/>
      <c r="R283" s="58"/>
      <c r="S283" s="58"/>
      <c r="T283" s="58"/>
      <c r="U283" s="58"/>
      <c r="V283" s="31"/>
      <c r="X283" s="6"/>
    </row>
    <row r="284" ht="14.25" customHeight="1">
      <c r="E284" s="80"/>
      <c r="K284" s="31"/>
      <c r="L284" s="31"/>
      <c r="M284" s="58"/>
      <c r="N284" s="58"/>
      <c r="O284" s="58"/>
      <c r="P284" s="58"/>
      <c r="Q284" s="58"/>
      <c r="R284" s="58"/>
      <c r="S284" s="58"/>
      <c r="T284" s="58"/>
      <c r="U284" s="58"/>
      <c r="V284" s="31"/>
      <c r="X284" s="6"/>
    </row>
    <row r="285" ht="14.25" customHeight="1">
      <c r="E285" s="80"/>
      <c r="K285" s="31"/>
      <c r="L285" s="31"/>
      <c r="M285" s="58"/>
      <c r="N285" s="58"/>
      <c r="O285" s="58"/>
      <c r="P285" s="58"/>
      <c r="Q285" s="58"/>
      <c r="R285" s="58"/>
      <c r="S285" s="58"/>
      <c r="T285" s="58"/>
      <c r="U285" s="58"/>
      <c r="V285" s="31"/>
      <c r="X285" s="6"/>
    </row>
    <row r="286" ht="14.25" customHeight="1">
      <c r="E286" s="80"/>
      <c r="K286" s="31"/>
      <c r="L286" s="31"/>
      <c r="M286" s="58"/>
      <c r="N286" s="58"/>
      <c r="O286" s="58"/>
      <c r="P286" s="58"/>
      <c r="Q286" s="58"/>
      <c r="R286" s="58"/>
      <c r="S286" s="58"/>
      <c r="T286" s="58"/>
      <c r="U286" s="58"/>
      <c r="V286" s="31"/>
      <c r="X286" s="6"/>
    </row>
    <row r="287" ht="14.25" customHeight="1">
      <c r="E287" s="80"/>
      <c r="K287" s="31"/>
      <c r="L287" s="31"/>
      <c r="M287" s="58"/>
      <c r="N287" s="58"/>
      <c r="O287" s="58"/>
      <c r="P287" s="58"/>
      <c r="Q287" s="58"/>
      <c r="R287" s="58"/>
      <c r="S287" s="58"/>
      <c r="T287" s="58"/>
      <c r="U287" s="58"/>
      <c r="V287" s="31"/>
      <c r="X287" s="6"/>
    </row>
    <row r="288" ht="14.25" customHeight="1">
      <c r="E288" s="80"/>
      <c r="K288" s="31"/>
      <c r="L288" s="31"/>
      <c r="M288" s="58"/>
      <c r="N288" s="58"/>
      <c r="O288" s="58"/>
      <c r="P288" s="58"/>
      <c r="Q288" s="58"/>
      <c r="R288" s="58"/>
      <c r="S288" s="58"/>
      <c r="T288" s="58"/>
      <c r="U288" s="58"/>
      <c r="V288" s="31"/>
      <c r="X288" s="6"/>
    </row>
    <row r="289" ht="14.25" customHeight="1">
      <c r="E289" s="80"/>
      <c r="K289" s="31"/>
      <c r="L289" s="31"/>
      <c r="M289" s="58"/>
      <c r="N289" s="58"/>
      <c r="O289" s="58"/>
      <c r="P289" s="58"/>
      <c r="Q289" s="58"/>
      <c r="R289" s="58"/>
      <c r="S289" s="58"/>
      <c r="T289" s="58"/>
      <c r="U289" s="58"/>
      <c r="V289" s="31"/>
      <c r="X289" s="6"/>
    </row>
    <row r="290" ht="14.25" customHeight="1">
      <c r="E290" s="80"/>
      <c r="K290" s="31"/>
      <c r="L290" s="31"/>
      <c r="M290" s="58"/>
      <c r="N290" s="58"/>
      <c r="O290" s="58"/>
      <c r="P290" s="58"/>
      <c r="Q290" s="58"/>
      <c r="R290" s="58"/>
      <c r="S290" s="58"/>
      <c r="T290" s="58"/>
      <c r="U290" s="58"/>
      <c r="V290" s="31"/>
      <c r="X290" s="6"/>
    </row>
    <row r="291" ht="14.25" customHeight="1">
      <c r="E291" s="80"/>
      <c r="K291" s="31"/>
      <c r="L291" s="31"/>
      <c r="M291" s="58"/>
      <c r="N291" s="58"/>
      <c r="O291" s="58"/>
      <c r="P291" s="58"/>
      <c r="Q291" s="58"/>
      <c r="R291" s="58"/>
      <c r="S291" s="58"/>
      <c r="T291" s="58"/>
      <c r="U291" s="58"/>
      <c r="V291" s="31"/>
      <c r="X291" s="6"/>
    </row>
    <row r="292" ht="14.25" customHeight="1">
      <c r="E292" s="80"/>
      <c r="K292" s="31"/>
      <c r="L292" s="31"/>
      <c r="M292" s="58"/>
      <c r="N292" s="58"/>
      <c r="O292" s="58"/>
      <c r="P292" s="58"/>
      <c r="Q292" s="58"/>
      <c r="R292" s="58"/>
      <c r="S292" s="58"/>
      <c r="T292" s="58"/>
      <c r="U292" s="58"/>
      <c r="V292" s="31"/>
      <c r="X292" s="6"/>
    </row>
    <row r="293" ht="14.25" customHeight="1">
      <c r="E293" s="80"/>
      <c r="K293" s="31"/>
      <c r="L293" s="31"/>
      <c r="M293" s="58"/>
      <c r="N293" s="58"/>
      <c r="O293" s="58"/>
      <c r="P293" s="58"/>
      <c r="Q293" s="58"/>
      <c r="R293" s="58"/>
      <c r="S293" s="58"/>
      <c r="T293" s="58"/>
      <c r="U293" s="58"/>
      <c r="V293" s="31"/>
      <c r="X293" s="6"/>
    </row>
    <row r="294" ht="14.25" customHeight="1">
      <c r="E294" s="80"/>
      <c r="K294" s="31"/>
      <c r="L294" s="31"/>
      <c r="M294" s="58"/>
      <c r="N294" s="58"/>
      <c r="O294" s="58"/>
      <c r="P294" s="58"/>
      <c r="Q294" s="58"/>
      <c r="R294" s="58"/>
      <c r="S294" s="58"/>
      <c r="T294" s="58"/>
      <c r="U294" s="58"/>
      <c r="V294" s="31"/>
      <c r="X294" s="6"/>
    </row>
    <row r="295" ht="14.25" customHeight="1">
      <c r="E295" s="80"/>
      <c r="K295" s="31"/>
      <c r="L295" s="31"/>
      <c r="M295" s="58"/>
      <c r="N295" s="58"/>
      <c r="O295" s="58"/>
      <c r="P295" s="58"/>
      <c r="Q295" s="58"/>
      <c r="R295" s="58"/>
      <c r="S295" s="58"/>
      <c r="T295" s="58"/>
      <c r="U295" s="58"/>
      <c r="V295" s="31"/>
      <c r="X295" s="6"/>
    </row>
    <row r="296" ht="14.25" customHeight="1">
      <c r="E296" s="80"/>
      <c r="K296" s="31"/>
      <c r="L296" s="31"/>
      <c r="M296" s="58"/>
      <c r="N296" s="58"/>
      <c r="O296" s="58"/>
      <c r="P296" s="58"/>
      <c r="Q296" s="58"/>
      <c r="R296" s="58"/>
      <c r="S296" s="58"/>
      <c r="T296" s="58"/>
      <c r="U296" s="58"/>
      <c r="V296" s="31"/>
      <c r="X296" s="6"/>
    </row>
    <row r="297" ht="14.25" customHeight="1">
      <c r="E297" s="80"/>
      <c r="K297" s="31"/>
      <c r="L297" s="31"/>
      <c r="M297" s="58"/>
      <c r="N297" s="58"/>
      <c r="O297" s="58"/>
      <c r="P297" s="58"/>
      <c r="Q297" s="58"/>
      <c r="R297" s="58"/>
      <c r="S297" s="58"/>
      <c r="T297" s="58"/>
      <c r="U297" s="58"/>
      <c r="V297" s="31"/>
      <c r="X297" s="6"/>
    </row>
    <row r="298" ht="14.25" customHeight="1">
      <c r="E298" s="80"/>
      <c r="K298" s="31"/>
      <c r="L298" s="31"/>
      <c r="M298" s="58"/>
      <c r="N298" s="58"/>
      <c r="O298" s="58"/>
      <c r="P298" s="58"/>
      <c r="Q298" s="58"/>
      <c r="R298" s="58"/>
      <c r="S298" s="58"/>
      <c r="T298" s="58"/>
      <c r="U298" s="58"/>
      <c r="V298" s="31"/>
      <c r="X298" s="6"/>
    </row>
    <row r="299" ht="14.25" customHeight="1">
      <c r="E299" s="80"/>
      <c r="K299" s="31"/>
      <c r="L299" s="31"/>
      <c r="M299" s="58"/>
      <c r="N299" s="58"/>
      <c r="O299" s="58"/>
      <c r="P299" s="58"/>
      <c r="Q299" s="58"/>
      <c r="R299" s="58"/>
      <c r="S299" s="58"/>
      <c r="T299" s="58"/>
      <c r="U299" s="58"/>
      <c r="V299" s="31"/>
      <c r="X299" s="6"/>
    </row>
    <row r="300" ht="14.25" customHeight="1">
      <c r="E300" s="80"/>
      <c r="K300" s="31"/>
      <c r="L300" s="31"/>
      <c r="M300" s="58"/>
      <c r="N300" s="58"/>
      <c r="O300" s="58"/>
      <c r="P300" s="58"/>
      <c r="Q300" s="58"/>
      <c r="R300" s="58"/>
      <c r="S300" s="58"/>
      <c r="T300" s="58"/>
      <c r="U300" s="58"/>
      <c r="V300" s="31"/>
      <c r="X300" s="6"/>
    </row>
    <row r="301" ht="14.25" customHeight="1">
      <c r="E301" s="80"/>
      <c r="K301" s="31"/>
      <c r="L301" s="31"/>
      <c r="M301" s="58"/>
      <c r="N301" s="58"/>
      <c r="O301" s="58"/>
      <c r="P301" s="58"/>
      <c r="Q301" s="58"/>
      <c r="R301" s="58"/>
      <c r="S301" s="58"/>
      <c r="T301" s="58"/>
      <c r="U301" s="58"/>
      <c r="V301" s="31"/>
      <c r="X301" s="6"/>
    </row>
    <row r="302" ht="14.25" customHeight="1">
      <c r="E302" s="80"/>
      <c r="K302" s="31"/>
      <c r="L302" s="31"/>
      <c r="M302" s="58"/>
      <c r="N302" s="58"/>
      <c r="O302" s="58"/>
      <c r="P302" s="58"/>
      <c r="Q302" s="58"/>
      <c r="R302" s="58"/>
      <c r="S302" s="58"/>
      <c r="T302" s="58"/>
      <c r="U302" s="58"/>
      <c r="V302" s="31"/>
      <c r="X302" s="6"/>
    </row>
    <row r="303" ht="14.25" customHeight="1">
      <c r="E303" s="80"/>
      <c r="K303" s="31"/>
      <c r="L303" s="31"/>
      <c r="M303" s="58"/>
      <c r="N303" s="58"/>
      <c r="O303" s="58"/>
      <c r="P303" s="58"/>
      <c r="Q303" s="58"/>
      <c r="R303" s="58"/>
      <c r="S303" s="58"/>
      <c r="T303" s="58"/>
      <c r="U303" s="58"/>
      <c r="V303" s="31"/>
      <c r="X303" s="6"/>
    </row>
    <row r="304" ht="14.25" customHeight="1">
      <c r="E304" s="80"/>
      <c r="K304" s="31"/>
      <c r="L304" s="31"/>
      <c r="M304" s="58"/>
      <c r="N304" s="58"/>
      <c r="O304" s="58"/>
      <c r="P304" s="58"/>
      <c r="Q304" s="58"/>
      <c r="R304" s="58"/>
      <c r="S304" s="58"/>
      <c r="T304" s="58"/>
      <c r="U304" s="58"/>
      <c r="V304" s="31"/>
      <c r="X304" s="6"/>
    </row>
    <row r="305" ht="14.25" customHeight="1">
      <c r="E305" s="80"/>
      <c r="K305" s="31"/>
      <c r="L305" s="31"/>
      <c r="M305" s="58"/>
      <c r="N305" s="58"/>
      <c r="O305" s="58"/>
      <c r="P305" s="58"/>
      <c r="Q305" s="58"/>
      <c r="R305" s="58"/>
      <c r="S305" s="58"/>
      <c r="T305" s="58"/>
      <c r="U305" s="58"/>
      <c r="V305" s="31"/>
      <c r="X305" s="6"/>
    </row>
    <row r="306" ht="14.25" customHeight="1">
      <c r="E306" s="80"/>
      <c r="K306" s="31"/>
      <c r="L306" s="31"/>
      <c r="M306" s="58"/>
      <c r="N306" s="58"/>
      <c r="O306" s="58"/>
      <c r="P306" s="58"/>
      <c r="Q306" s="58"/>
      <c r="R306" s="58"/>
      <c r="S306" s="58"/>
      <c r="T306" s="58"/>
      <c r="U306" s="58"/>
      <c r="V306" s="31"/>
      <c r="X306" s="6"/>
    </row>
    <row r="307" ht="14.25" customHeight="1">
      <c r="E307" s="80"/>
      <c r="K307" s="31"/>
      <c r="L307" s="31"/>
      <c r="M307" s="58"/>
      <c r="N307" s="58"/>
      <c r="O307" s="58"/>
      <c r="P307" s="58"/>
      <c r="Q307" s="58"/>
      <c r="R307" s="58"/>
      <c r="S307" s="58"/>
      <c r="T307" s="58"/>
      <c r="U307" s="58"/>
      <c r="V307" s="31"/>
      <c r="X307" s="6"/>
    </row>
    <row r="308" ht="14.25" customHeight="1">
      <c r="E308" s="80"/>
      <c r="K308" s="31"/>
      <c r="L308" s="31"/>
      <c r="M308" s="58"/>
      <c r="N308" s="58"/>
      <c r="O308" s="58"/>
      <c r="P308" s="58"/>
      <c r="Q308" s="58"/>
      <c r="R308" s="58"/>
      <c r="S308" s="58"/>
      <c r="T308" s="58"/>
      <c r="U308" s="58"/>
      <c r="V308" s="31"/>
      <c r="X308" s="6"/>
    </row>
    <row r="309" ht="14.25" customHeight="1">
      <c r="E309" s="80"/>
      <c r="K309" s="31"/>
      <c r="L309" s="31"/>
      <c r="M309" s="58"/>
      <c r="N309" s="58"/>
      <c r="O309" s="58"/>
      <c r="P309" s="58"/>
      <c r="Q309" s="58"/>
      <c r="R309" s="58"/>
      <c r="S309" s="58"/>
      <c r="T309" s="58"/>
      <c r="U309" s="58"/>
      <c r="V309" s="31"/>
      <c r="X309" s="6"/>
    </row>
    <row r="310" ht="14.25" customHeight="1">
      <c r="E310" s="80"/>
      <c r="K310" s="31"/>
      <c r="L310" s="31"/>
      <c r="M310" s="58"/>
      <c r="N310" s="58"/>
      <c r="O310" s="58"/>
      <c r="P310" s="58"/>
      <c r="Q310" s="58"/>
      <c r="R310" s="58"/>
      <c r="S310" s="58"/>
      <c r="T310" s="58"/>
      <c r="U310" s="58"/>
      <c r="V310" s="31"/>
      <c r="X310" s="6"/>
    </row>
    <row r="311" ht="14.25" customHeight="1">
      <c r="E311" s="80"/>
      <c r="K311" s="31"/>
      <c r="L311" s="31"/>
      <c r="M311" s="58"/>
      <c r="N311" s="58"/>
      <c r="O311" s="58"/>
      <c r="P311" s="58"/>
      <c r="Q311" s="58"/>
      <c r="R311" s="58"/>
      <c r="S311" s="58"/>
      <c r="T311" s="58"/>
      <c r="U311" s="58"/>
      <c r="V311" s="31"/>
      <c r="X311" s="6"/>
    </row>
    <row r="312" ht="14.25" customHeight="1">
      <c r="E312" s="80"/>
      <c r="K312" s="31"/>
      <c r="L312" s="31"/>
      <c r="M312" s="58"/>
      <c r="N312" s="58"/>
      <c r="O312" s="58"/>
      <c r="P312" s="58"/>
      <c r="Q312" s="58"/>
      <c r="R312" s="58"/>
      <c r="S312" s="58"/>
      <c r="T312" s="58"/>
      <c r="U312" s="58"/>
      <c r="V312" s="31"/>
      <c r="X312" s="6"/>
    </row>
    <row r="313" ht="14.25" customHeight="1">
      <c r="E313" s="80"/>
      <c r="K313" s="31"/>
      <c r="L313" s="31"/>
      <c r="M313" s="58"/>
      <c r="N313" s="58"/>
      <c r="O313" s="58"/>
      <c r="P313" s="58"/>
      <c r="Q313" s="58"/>
      <c r="R313" s="58"/>
      <c r="S313" s="58"/>
      <c r="T313" s="58"/>
      <c r="U313" s="58"/>
      <c r="V313" s="31"/>
      <c r="X313" s="6"/>
    </row>
    <row r="314" ht="14.25" customHeight="1">
      <c r="E314" s="80"/>
      <c r="K314" s="31"/>
      <c r="L314" s="31"/>
      <c r="M314" s="58"/>
      <c r="N314" s="58"/>
      <c r="O314" s="58"/>
      <c r="P314" s="58"/>
      <c r="Q314" s="58"/>
      <c r="R314" s="58"/>
      <c r="S314" s="58"/>
      <c r="T314" s="58"/>
      <c r="U314" s="58"/>
      <c r="V314" s="31"/>
      <c r="X314" s="6"/>
    </row>
    <row r="315" ht="14.25" customHeight="1">
      <c r="E315" s="80"/>
      <c r="K315" s="31"/>
      <c r="L315" s="31"/>
      <c r="M315" s="58"/>
      <c r="N315" s="58"/>
      <c r="O315" s="58"/>
      <c r="P315" s="58"/>
      <c r="Q315" s="58"/>
      <c r="R315" s="58"/>
      <c r="S315" s="58"/>
      <c r="T315" s="58"/>
      <c r="U315" s="58"/>
      <c r="V315" s="31"/>
      <c r="X315" s="6"/>
    </row>
    <row r="316" ht="14.25" customHeight="1">
      <c r="E316" s="80"/>
      <c r="K316" s="31"/>
      <c r="L316" s="31"/>
      <c r="M316" s="58"/>
      <c r="N316" s="58"/>
      <c r="O316" s="58"/>
      <c r="P316" s="58"/>
      <c r="Q316" s="58"/>
      <c r="R316" s="58"/>
      <c r="S316" s="58"/>
      <c r="T316" s="58"/>
      <c r="U316" s="58"/>
      <c r="V316" s="31"/>
      <c r="X316" s="6"/>
    </row>
    <row r="317" ht="14.25" customHeight="1">
      <c r="E317" s="80"/>
      <c r="K317" s="31"/>
      <c r="L317" s="31"/>
      <c r="M317" s="58"/>
      <c r="N317" s="58"/>
      <c r="O317" s="58"/>
      <c r="P317" s="58"/>
      <c r="Q317" s="58"/>
      <c r="R317" s="58"/>
      <c r="S317" s="58"/>
      <c r="T317" s="58"/>
      <c r="U317" s="58"/>
      <c r="V317" s="31"/>
      <c r="X317" s="6"/>
    </row>
    <row r="318" ht="14.25" customHeight="1">
      <c r="E318" s="80"/>
      <c r="K318" s="31"/>
      <c r="L318" s="31"/>
      <c r="M318" s="58"/>
      <c r="N318" s="58"/>
      <c r="O318" s="58"/>
      <c r="P318" s="58"/>
      <c r="Q318" s="58"/>
      <c r="R318" s="58"/>
      <c r="S318" s="58"/>
      <c r="T318" s="58"/>
      <c r="U318" s="58"/>
      <c r="V318" s="31"/>
      <c r="X318" s="6"/>
    </row>
    <row r="319" ht="14.25" customHeight="1">
      <c r="E319" s="80"/>
      <c r="K319" s="31"/>
      <c r="L319" s="31"/>
      <c r="M319" s="58"/>
      <c r="N319" s="58"/>
      <c r="O319" s="58"/>
      <c r="P319" s="58"/>
      <c r="Q319" s="58"/>
      <c r="R319" s="58"/>
      <c r="S319" s="58"/>
      <c r="T319" s="58"/>
      <c r="U319" s="58"/>
      <c r="V319" s="31"/>
      <c r="X319" s="6"/>
    </row>
    <row r="320" ht="14.25" customHeight="1">
      <c r="E320" s="80"/>
      <c r="K320" s="31"/>
      <c r="L320" s="31"/>
      <c r="M320" s="58"/>
      <c r="N320" s="58"/>
      <c r="O320" s="58"/>
      <c r="P320" s="58"/>
      <c r="Q320" s="58"/>
      <c r="R320" s="58"/>
      <c r="S320" s="58"/>
      <c r="T320" s="58"/>
      <c r="U320" s="58"/>
      <c r="V320" s="31"/>
      <c r="X320" s="6"/>
    </row>
    <row r="321" ht="14.25" customHeight="1">
      <c r="E321" s="80"/>
      <c r="K321" s="31"/>
      <c r="L321" s="31"/>
      <c r="M321" s="58"/>
      <c r="N321" s="58"/>
      <c r="O321" s="58"/>
      <c r="P321" s="58"/>
      <c r="Q321" s="58"/>
      <c r="R321" s="58"/>
      <c r="S321" s="58"/>
      <c r="T321" s="58"/>
      <c r="U321" s="58"/>
      <c r="V321" s="31"/>
      <c r="X321" s="6"/>
    </row>
    <row r="322" ht="14.25" customHeight="1">
      <c r="E322" s="80"/>
      <c r="K322" s="31"/>
      <c r="L322" s="31"/>
      <c r="M322" s="58"/>
      <c r="N322" s="58"/>
      <c r="O322" s="58"/>
      <c r="P322" s="58"/>
      <c r="Q322" s="58"/>
      <c r="R322" s="58"/>
      <c r="S322" s="58"/>
      <c r="T322" s="58"/>
      <c r="U322" s="58"/>
      <c r="V322" s="31"/>
      <c r="X322" s="6"/>
    </row>
    <row r="323" ht="14.25" customHeight="1">
      <c r="E323" s="80"/>
      <c r="K323" s="31"/>
      <c r="L323" s="31"/>
      <c r="M323" s="58"/>
      <c r="N323" s="58"/>
      <c r="O323" s="58"/>
      <c r="P323" s="58"/>
      <c r="Q323" s="58"/>
      <c r="R323" s="58"/>
      <c r="S323" s="58"/>
      <c r="T323" s="58"/>
      <c r="U323" s="58"/>
      <c r="V323" s="31"/>
      <c r="X323" s="6"/>
    </row>
    <row r="324" ht="14.25" customHeight="1">
      <c r="E324" s="80"/>
      <c r="K324" s="31"/>
      <c r="L324" s="31"/>
      <c r="M324" s="58"/>
      <c r="N324" s="58"/>
      <c r="O324" s="58"/>
      <c r="P324" s="58"/>
      <c r="Q324" s="58"/>
      <c r="R324" s="58"/>
      <c r="S324" s="58"/>
      <c r="T324" s="58"/>
      <c r="U324" s="58"/>
      <c r="V324" s="31"/>
      <c r="X324" s="6"/>
    </row>
    <row r="325" ht="14.25" customHeight="1">
      <c r="E325" s="80"/>
      <c r="K325" s="31"/>
      <c r="L325" s="31"/>
      <c r="M325" s="58"/>
      <c r="N325" s="58"/>
      <c r="O325" s="58"/>
      <c r="P325" s="58"/>
      <c r="Q325" s="58"/>
      <c r="R325" s="58"/>
      <c r="S325" s="58"/>
      <c r="T325" s="58"/>
      <c r="U325" s="58"/>
      <c r="V325" s="31"/>
      <c r="X325" s="6"/>
    </row>
    <row r="326" ht="14.25" customHeight="1">
      <c r="E326" s="80"/>
      <c r="K326" s="31"/>
      <c r="L326" s="31"/>
      <c r="M326" s="58"/>
      <c r="N326" s="58"/>
      <c r="O326" s="58"/>
      <c r="P326" s="58"/>
      <c r="Q326" s="58"/>
      <c r="R326" s="58"/>
      <c r="S326" s="58"/>
      <c r="T326" s="58"/>
      <c r="U326" s="58"/>
      <c r="V326" s="31"/>
      <c r="X326" s="6"/>
    </row>
    <row r="327" ht="14.25" customHeight="1">
      <c r="E327" s="80"/>
      <c r="K327" s="31"/>
      <c r="L327" s="31"/>
      <c r="M327" s="58"/>
      <c r="N327" s="58"/>
      <c r="O327" s="58"/>
      <c r="P327" s="58"/>
      <c r="Q327" s="58"/>
      <c r="R327" s="58"/>
      <c r="S327" s="58"/>
      <c r="T327" s="58"/>
      <c r="U327" s="58"/>
      <c r="V327" s="31"/>
      <c r="X327" s="6"/>
    </row>
    <row r="328" ht="14.25" customHeight="1">
      <c r="E328" s="80"/>
      <c r="K328" s="31"/>
      <c r="L328" s="31"/>
      <c r="M328" s="58"/>
      <c r="N328" s="58"/>
      <c r="O328" s="58"/>
      <c r="P328" s="58"/>
      <c r="Q328" s="58"/>
      <c r="R328" s="58"/>
      <c r="S328" s="58"/>
      <c r="T328" s="58"/>
      <c r="U328" s="58"/>
      <c r="V328" s="31"/>
      <c r="X328" s="6"/>
    </row>
    <row r="329" ht="14.25" customHeight="1">
      <c r="E329" s="80"/>
      <c r="K329" s="31"/>
      <c r="L329" s="31"/>
      <c r="M329" s="58"/>
      <c r="N329" s="58"/>
      <c r="O329" s="58"/>
      <c r="P329" s="58"/>
      <c r="Q329" s="58"/>
      <c r="R329" s="58"/>
      <c r="S329" s="58"/>
      <c r="T329" s="58"/>
      <c r="U329" s="58"/>
      <c r="V329" s="31"/>
      <c r="X329" s="6"/>
    </row>
    <row r="330" ht="14.25" customHeight="1">
      <c r="E330" s="80"/>
      <c r="K330" s="31"/>
      <c r="L330" s="31"/>
      <c r="M330" s="58"/>
      <c r="N330" s="58"/>
      <c r="O330" s="58"/>
      <c r="P330" s="58"/>
      <c r="Q330" s="58"/>
      <c r="R330" s="58"/>
      <c r="S330" s="58"/>
      <c r="T330" s="58"/>
      <c r="U330" s="58"/>
      <c r="V330" s="31"/>
      <c r="X330" s="6"/>
    </row>
    <row r="331" ht="14.25" customHeight="1">
      <c r="E331" s="80"/>
      <c r="K331" s="31"/>
      <c r="L331" s="31"/>
      <c r="M331" s="58"/>
      <c r="N331" s="58"/>
      <c r="O331" s="58"/>
      <c r="P331" s="58"/>
      <c r="Q331" s="58"/>
      <c r="R331" s="58"/>
      <c r="S331" s="58"/>
      <c r="T331" s="58"/>
      <c r="U331" s="58"/>
      <c r="V331" s="31"/>
      <c r="X331" s="6"/>
    </row>
    <row r="332" ht="14.25" customHeight="1">
      <c r="E332" s="80"/>
      <c r="K332" s="31"/>
      <c r="L332" s="31"/>
      <c r="M332" s="58"/>
      <c r="N332" s="58"/>
      <c r="O332" s="58"/>
      <c r="P332" s="58"/>
      <c r="Q332" s="58"/>
      <c r="R332" s="58"/>
      <c r="S332" s="58"/>
      <c r="T332" s="58"/>
      <c r="U332" s="58"/>
      <c r="V332" s="31"/>
      <c r="X332" s="6"/>
    </row>
    <row r="333" ht="14.25" customHeight="1">
      <c r="E333" s="80"/>
      <c r="K333" s="31"/>
      <c r="L333" s="31"/>
      <c r="M333" s="58"/>
      <c r="N333" s="58"/>
      <c r="O333" s="58"/>
      <c r="P333" s="58"/>
      <c r="Q333" s="58"/>
      <c r="R333" s="58"/>
      <c r="S333" s="58"/>
      <c r="T333" s="58"/>
      <c r="U333" s="58"/>
      <c r="V333" s="31"/>
      <c r="X333" s="6"/>
    </row>
    <row r="334" ht="14.25" customHeight="1">
      <c r="E334" s="80"/>
      <c r="K334" s="31"/>
      <c r="L334" s="31"/>
      <c r="M334" s="58"/>
      <c r="N334" s="58"/>
      <c r="O334" s="58"/>
      <c r="P334" s="58"/>
      <c r="Q334" s="58"/>
      <c r="R334" s="58"/>
      <c r="S334" s="58"/>
      <c r="T334" s="58"/>
      <c r="U334" s="58"/>
      <c r="V334" s="31"/>
      <c r="X334" s="6"/>
    </row>
    <row r="335" ht="14.25" customHeight="1">
      <c r="E335" s="80"/>
      <c r="K335" s="31"/>
      <c r="L335" s="31"/>
      <c r="M335" s="58"/>
      <c r="N335" s="58"/>
      <c r="O335" s="58"/>
      <c r="P335" s="58"/>
      <c r="Q335" s="58"/>
      <c r="R335" s="58"/>
      <c r="S335" s="58"/>
      <c r="T335" s="58"/>
      <c r="U335" s="58"/>
      <c r="V335" s="31"/>
      <c r="X335" s="6"/>
    </row>
    <row r="336" ht="14.25" customHeight="1">
      <c r="E336" s="80"/>
      <c r="K336" s="31"/>
      <c r="L336" s="31"/>
      <c r="M336" s="58"/>
      <c r="N336" s="58"/>
      <c r="O336" s="58"/>
      <c r="P336" s="58"/>
      <c r="Q336" s="58"/>
      <c r="R336" s="58"/>
      <c r="S336" s="58"/>
      <c r="T336" s="58"/>
      <c r="U336" s="58"/>
      <c r="V336" s="31"/>
      <c r="X336" s="6"/>
    </row>
    <row r="337" ht="14.25" customHeight="1">
      <c r="E337" s="80"/>
      <c r="K337" s="31"/>
      <c r="L337" s="31"/>
      <c r="M337" s="58"/>
      <c r="N337" s="58"/>
      <c r="O337" s="58"/>
      <c r="P337" s="58"/>
      <c r="Q337" s="58"/>
      <c r="R337" s="58"/>
      <c r="S337" s="58"/>
      <c r="T337" s="58"/>
      <c r="U337" s="58"/>
      <c r="V337" s="31"/>
      <c r="X337" s="6"/>
    </row>
    <row r="338" ht="14.25" customHeight="1">
      <c r="E338" s="80"/>
      <c r="K338" s="31"/>
      <c r="L338" s="31"/>
      <c r="M338" s="58"/>
      <c r="N338" s="58"/>
      <c r="O338" s="58"/>
      <c r="P338" s="58"/>
      <c r="Q338" s="58"/>
      <c r="R338" s="58"/>
      <c r="S338" s="58"/>
      <c r="T338" s="58"/>
      <c r="U338" s="58"/>
      <c r="V338" s="31"/>
      <c r="X338" s="6"/>
    </row>
    <row r="339" ht="14.25" customHeight="1">
      <c r="E339" s="80"/>
      <c r="K339" s="31"/>
      <c r="L339" s="31"/>
      <c r="M339" s="58"/>
      <c r="N339" s="58"/>
      <c r="O339" s="58"/>
      <c r="P339" s="58"/>
      <c r="Q339" s="58"/>
      <c r="R339" s="58"/>
      <c r="S339" s="58"/>
      <c r="T339" s="58"/>
      <c r="U339" s="58"/>
      <c r="V339" s="31"/>
      <c r="X339" s="6"/>
    </row>
    <row r="340" ht="14.25" customHeight="1">
      <c r="E340" s="80"/>
      <c r="K340" s="31"/>
      <c r="L340" s="31"/>
      <c r="M340" s="58"/>
      <c r="N340" s="58"/>
      <c r="O340" s="58"/>
      <c r="P340" s="58"/>
      <c r="Q340" s="58"/>
      <c r="R340" s="58"/>
      <c r="S340" s="58"/>
      <c r="T340" s="58"/>
      <c r="U340" s="58"/>
      <c r="V340" s="31"/>
      <c r="X340" s="6"/>
    </row>
    <row r="341" ht="14.25" customHeight="1">
      <c r="E341" s="80"/>
      <c r="K341" s="31"/>
      <c r="L341" s="31"/>
      <c r="M341" s="58"/>
      <c r="N341" s="58"/>
      <c r="O341" s="58"/>
      <c r="P341" s="58"/>
      <c r="Q341" s="58"/>
      <c r="R341" s="58"/>
      <c r="S341" s="58"/>
      <c r="T341" s="58"/>
      <c r="U341" s="58"/>
      <c r="V341" s="31"/>
      <c r="X341" s="6"/>
    </row>
    <row r="342" ht="14.25" customHeight="1">
      <c r="E342" s="80"/>
      <c r="K342" s="31"/>
      <c r="L342" s="31"/>
      <c r="M342" s="58"/>
      <c r="N342" s="58"/>
      <c r="O342" s="58"/>
      <c r="P342" s="58"/>
      <c r="Q342" s="58"/>
      <c r="R342" s="58"/>
      <c r="S342" s="58"/>
      <c r="T342" s="58"/>
      <c r="U342" s="58"/>
      <c r="V342" s="31"/>
      <c r="X342" s="6"/>
    </row>
    <row r="343" ht="14.25" customHeight="1">
      <c r="E343" s="80"/>
      <c r="K343" s="31"/>
      <c r="L343" s="31"/>
      <c r="M343" s="58"/>
      <c r="N343" s="58"/>
      <c r="O343" s="58"/>
      <c r="P343" s="58"/>
      <c r="Q343" s="58"/>
      <c r="R343" s="58"/>
      <c r="S343" s="58"/>
      <c r="T343" s="58"/>
      <c r="U343" s="58"/>
      <c r="V343" s="31"/>
      <c r="X343" s="6"/>
    </row>
    <row r="344" ht="14.25" customHeight="1">
      <c r="E344" s="80"/>
      <c r="K344" s="31"/>
      <c r="L344" s="31"/>
      <c r="M344" s="58"/>
      <c r="N344" s="58"/>
      <c r="O344" s="58"/>
      <c r="P344" s="58"/>
      <c r="Q344" s="58"/>
      <c r="R344" s="58"/>
      <c r="S344" s="58"/>
      <c r="T344" s="58"/>
      <c r="U344" s="58"/>
      <c r="V344" s="31"/>
      <c r="X344" s="6"/>
    </row>
    <row r="345" ht="14.25" customHeight="1">
      <c r="E345" s="80"/>
      <c r="K345" s="31"/>
      <c r="L345" s="31"/>
      <c r="M345" s="58"/>
      <c r="N345" s="58"/>
      <c r="O345" s="58"/>
      <c r="P345" s="58"/>
      <c r="Q345" s="58"/>
      <c r="R345" s="58"/>
      <c r="S345" s="58"/>
      <c r="T345" s="58"/>
      <c r="U345" s="58"/>
      <c r="V345" s="31"/>
      <c r="X345" s="6"/>
    </row>
    <row r="346" ht="14.25" customHeight="1">
      <c r="E346" s="80"/>
      <c r="K346" s="31"/>
      <c r="L346" s="31"/>
      <c r="M346" s="58"/>
      <c r="N346" s="58"/>
      <c r="O346" s="58"/>
      <c r="P346" s="58"/>
      <c r="Q346" s="58"/>
      <c r="R346" s="58"/>
      <c r="S346" s="58"/>
      <c r="T346" s="58"/>
      <c r="U346" s="58"/>
      <c r="V346" s="31"/>
      <c r="X346" s="6"/>
    </row>
    <row r="347" ht="14.25" customHeight="1">
      <c r="E347" s="80"/>
      <c r="K347" s="31"/>
      <c r="L347" s="31"/>
      <c r="M347" s="58"/>
      <c r="N347" s="58"/>
      <c r="O347" s="58"/>
      <c r="P347" s="58"/>
      <c r="Q347" s="58"/>
      <c r="R347" s="58"/>
      <c r="S347" s="58"/>
      <c r="T347" s="58"/>
      <c r="U347" s="58"/>
      <c r="V347" s="31"/>
      <c r="X347" s="6"/>
    </row>
    <row r="348" ht="14.25" customHeight="1">
      <c r="E348" s="80"/>
      <c r="K348" s="31"/>
      <c r="L348" s="31"/>
      <c r="M348" s="58"/>
      <c r="N348" s="58"/>
      <c r="O348" s="58"/>
      <c r="P348" s="58"/>
      <c r="Q348" s="58"/>
      <c r="R348" s="58"/>
      <c r="S348" s="58"/>
      <c r="T348" s="58"/>
      <c r="U348" s="58"/>
      <c r="V348" s="31"/>
      <c r="X348" s="6"/>
    </row>
    <row r="349" ht="14.25" customHeight="1">
      <c r="E349" s="80"/>
      <c r="K349" s="31"/>
      <c r="L349" s="31"/>
      <c r="M349" s="58"/>
      <c r="N349" s="58"/>
      <c r="O349" s="58"/>
      <c r="P349" s="58"/>
      <c r="Q349" s="58"/>
      <c r="R349" s="58"/>
      <c r="S349" s="58"/>
      <c r="T349" s="58"/>
      <c r="U349" s="58"/>
      <c r="V349" s="31"/>
      <c r="X349" s="6"/>
    </row>
    <row r="350" ht="14.25" customHeight="1">
      <c r="E350" s="80"/>
      <c r="K350" s="31"/>
      <c r="L350" s="31"/>
      <c r="M350" s="58"/>
      <c r="N350" s="58"/>
      <c r="O350" s="58"/>
      <c r="P350" s="58"/>
      <c r="Q350" s="58"/>
      <c r="R350" s="58"/>
      <c r="S350" s="58"/>
      <c r="T350" s="58"/>
      <c r="U350" s="58"/>
      <c r="V350" s="31"/>
      <c r="X350" s="6"/>
    </row>
    <row r="351" ht="14.25" customHeight="1">
      <c r="E351" s="80"/>
      <c r="K351" s="31"/>
      <c r="L351" s="31"/>
      <c r="M351" s="58"/>
      <c r="N351" s="58"/>
      <c r="O351" s="58"/>
      <c r="P351" s="58"/>
      <c r="Q351" s="58"/>
      <c r="R351" s="58"/>
      <c r="S351" s="58"/>
      <c r="T351" s="58"/>
      <c r="U351" s="58"/>
      <c r="V351" s="31"/>
      <c r="X351" s="6"/>
    </row>
    <row r="352" ht="14.25" customHeight="1">
      <c r="E352" s="80"/>
      <c r="K352" s="31"/>
      <c r="L352" s="31"/>
      <c r="M352" s="58"/>
      <c r="N352" s="58"/>
      <c r="O352" s="58"/>
      <c r="P352" s="58"/>
      <c r="Q352" s="58"/>
      <c r="R352" s="58"/>
      <c r="S352" s="58"/>
      <c r="T352" s="58"/>
      <c r="U352" s="58"/>
      <c r="V352" s="31"/>
      <c r="X352" s="6"/>
    </row>
    <row r="353" ht="14.25" customHeight="1">
      <c r="E353" s="80"/>
      <c r="K353" s="31"/>
      <c r="L353" s="31"/>
      <c r="M353" s="58"/>
      <c r="N353" s="58"/>
      <c r="O353" s="58"/>
      <c r="P353" s="58"/>
      <c r="Q353" s="58"/>
      <c r="R353" s="58"/>
      <c r="S353" s="58"/>
      <c r="T353" s="58"/>
      <c r="U353" s="58"/>
      <c r="V353" s="31"/>
      <c r="X353" s="6"/>
    </row>
    <row r="354" ht="14.25" customHeight="1">
      <c r="E354" s="80"/>
      <c r="K354" s="31"/>
      <c r="L354" s="31"/>
      <c r="M354" s="58"/>
      <c r="N354" s="58"/>
      <c r="O354" s="58"/>
      <c r="P354" s="58"/>
      <c r="Q354" s="58"/>
      <c r="R354" s="58"/>
      <c r="S354" s="58"/>
      <c r="T354" s="58"/>
      <c r="U354" s="58"/>
      <c r="V354" s="31"/>
      <c r="X354" s="6"/>
    </row>
    <row r="355" ht="14.25" customHeight="1">
      <c r="E355" s="80"/>
      <c r="K355" s="31"/>
      <c r="L355" s="31"/>
      <c r="M355" s="58"/>
      <c r="N355" s="58"/>
      <c r="O355" s="58"/>
      <c r="P355" s="58"/>
      <c r="Q355" s="58"/>
      <c r="R355" s="58"/>
      <c r="S355" s="58"/>
      <c r="T355" s="58"/>
      <c r="U355" s="58"/>
      <c r="V355" s="31"/>
      <c r="X355" s="6"/>
    </row>
    <row r="356" ht="14.25" customHeight="1">
      <c r="E356" s="80"/>
      <c r="K356" s="31"/>
      <c r="L356" s="31"/>
      <c r="M356" s="58"/>
      <c r="N356" s="58"/>
      <c r="O356" s="58"/>
      <c r="P356" s="58"/>
      <c r="Q356" s="58"/>
      <c r="R356" s="58"/>
      <c r="S356" s="58"/>
      <c r="T356" s="58"/>
      <c r="U356" s="58"/>
      <c r="V356" s="31"/>
      <c r="X356" s="6"/>
    </row>
    <row r="357" ht="14.25" customHeight="1">
      <c r="E357" s="80"/>
      <c r="K357" s="31"/>
      <c r="L357" s="31"/>
      <c r="M357" s="58"/>
      <c r="N357" s="58"/>
      <c r="O357" s="58"/>
      <c r="P357" s="58"/>
      <c r="Q357" s="58"/>
      <c r="R357" s="58"/>
      <c r="S357" s="58"/>
      <c r="T357" s="58"/>
      <c r="U357" s="58"/>
      <c r="V357" s="31"/>
      <c r="X357" s="6"/>
    </row>
    <row r="358" ht="14.25" customHeight="1">
      <c r="E358" s="80"/>
      <c r="K358" s="31"/>
      <c r="L358" s="31"/>
      <c r="M358" s="58"/>
      <c r="N358" s="58"/>
      <c r="O358" s="58"/>
      <c r="P358" s="58"/>
      <c r="Q358" s="58"/>
      <c r="R358" s="58"/>
      <c r="S358" s="58"/>
      <c r="T358" s="58"/>
      <c r="U358" s="58"/>
      <c r="V358" s="31"/>
      <c r="X358" s="6"/>
    </row>
    <row r="359" ht="14.25" customHeight="1">
      <c r="E359" s="80"/>
      <c r="K359" s="31"/>
      <c r="L359" s="31"/>
      <c r="M359" s="58"/>
      <c r="N359" s="58"/>
      <c r="O359" s="58"/>
      <c r="P359" s="58"/>
      <c r="Q359" s="58"/>
      <c r="R359" s="58"/>
      <c r="S359" s="58"/>
      <c r="T359" s="58"/>
      <c r="U359" s="58"/>
      <c r="V359" s="31"/>
      <c r="X359" s="6"/>
    </row>
    <row r="360" ht="14.25" customHeight="1">
      <c r="E360" s="80"/>
      <c r="K360" s="31"/>
      <c r="L360" s="31"/>
      <c r="M360" s="58"/>
      <c r="N360" s="58"/>
      <c r="O360" s="58"/>
      <c r="P360" s="58"/>
      <c r="Q360" s="58"/>
      <c r="R360" s="58"/>
      <c r="S360" s="58"/>
      <c r="T360" s="58"/>
      <c r="U360" s="58"/>
      <c r="V360" s="31"/>
      <c r="X360" s="6"/>
    </row>
    <row r="361" ht="14.25" customHeight="1">
      <c r="E361" s="80"/>
      <c r="K361" s="31"/>
      <c r="L361" s="31"/>
      <c r="M361" s="58"/>
      <c r="N361" s="58"/>
      <c r="O361" s="58"/>
      <c r="P361" s="58"/>
      <c r="Q361" s="58"/>
      <c r="R361" s="58"/>
      <c r="S361" s="58"/>
      <c r="T361" s="58"/>
      <c r="U361" s="58"/>
      <c r="V361" s="31"/>
      <c r="X361" s="6"/>
    </row>
    <row r="362" ht="14.25" customHeight="1">
      <c r="E362" s="80"/>
      <c r="K362" s="31"/>
      <c r="L362" s="31"/>
      <c r="M362" s="58"/>
      <c r="N362" s="58"/>
      <c r="O362" s="58"/>
      <c r="P362" s="58"/>
      <c r="Q362" s="58"/>
      <c r="R362" s="58"/>
      <c r="S362" s="58"/>
      <c r="T362" s="58"/>
      <c r="U362" s="58"/>
      <c r="V362" s="31"/>
      <c r="X362" s="6"/>
    </row>
    <row r="363" ht="14.25" customHeight="1">
      <c r="E363" s="80"/>
      <c r="K363" s="31"/>
      <c r="L363" s="31"/>
      <c r="M363" s="58"/>
      <c r="N363" s="58"/>
      <c r="O363" s="58"/>
      <c r="P363" s="58"/>
      <c r="Q363" s="58"/>
      <c r="R363" s="58"/>
      <c r="S363" s="58"/>
      <c r="T363" s="58"/>
      <c r="U363" s="58"/>
      <c r="V363" s="31"/>
      <c r="X363" s="6"/>
    </row>
    <row r="364" ht="14.25" customHeight="1">
      <c r="E364" s="80"/>
      <c r="K364" s="31"/>
      <c r="L364" s="31"/>
      <c r="M364" s="58"/>
      <c r="N364" s="58"/>
      <c r="O364" s="58"/>
      <c r="P364" s="58"/>
      <c r="Q364" s="58"/>
      <c r="R364" s="58"/>
      <c r="S364" s="58"/>
      <c r="T364" s="58"/>
      <c r="U364" s="58"/>
      <c r="V364" s="31"/>
      <c r="X364" s="6"/>
    </row>
    <row r="365" ht="14.25" customHeight="1">
      <c r="E365" s="80"/>
      <c r="K365" s="31"/>
      <c r="L365" s="31"/>
      <c r="M365" s="58"/>
      <c r="N365" s="58"/>
      <c r="O365" s="58"/>
      <c r="P365" s="58"/>
      <c r="Q365" s="58"/>
      <c r="R365" s="58"/>
      <c r="S365" s="58"/>
      <c r="T365" s="58"/>
      <c r="U365" s="58"/>
      <c r="V365" s="31"/>
      <c r="X365" s="6"/>
    </row>
    <row r="366" ht="14.25" customHeight="1">
      <c r="E366" s="80"/>
      <c r="K366" s="31"/>
      <c r="L366" s="31"/>
      <c r="M366" s="58"/>
      <c r="N366" s="58"/>
      <c r="O366" s="58"/>
      <c r="P366" s="58"/>
      <c r="Q366" s="58"/>
      <c r="R366" s="58"/>
      <c r="S366" s="58"/>
      <c r="T366" s="58"/>
      <c r="U366" s="58"/>
      <c r="V366" s="31"/>
      <c r="X366" s="6"/>
    </row>
    <row r="367" ht="14.25" customHeight="1">
      <c r="E367" s="80"/>
      <c r="K367" s="31"/>
      <c r="L367" s="31"/>
      <c r="M367" s="58"/>
      <c r="N367" s="58"/>
      <c r="O367" s="58"/>
      <c r="P367" s="58"/>
      <c r="Q367" s="58"/>
      <c r="R367" s="58"/>
      <c r="S367" s="58"/>
      <c r="T367" s="58"/>
      <c r="U367" s="58"/>
      <c r="V367" s="31"/>
      <c r="X367" s="6"/>
    </row>
    <row r="368" ht="14.25" customHeight="1">
      <c r="E368" s="80"/>
      <c r="K368" s="31"/>
      <c r="L368" s="31"/>
      <c r="M368" s="58"/>
      <c r="N368" s="58"/>
      <c r="O368" s="58"/>
      <c r="P368" s="58"/>
      <c r="Q368" s="58"/>
      <c r="R368" s="58"/>
      <c r="S368" s="58"/>
      <c r="T368" s="58"/>
      <c r="U368" s="58"/>
      <c r="V368" s="31"/>
      <c r="X368" s="6"/>
    </row>
    <row r="369" ht="14.25" customHeight="1">
      <c r="E369" s="80"/>
      <c r="K369" s="31"/>
      <c r="L369" s="31"/>
      <c r="M369" s="58"/>
      <c r="N369" s="58"/>
      <c r="O369" s="58"/>
      <c r="P369" s="58"/>
      <c r="Q369" s="58"/>
      <c r="R369" s="58"/>
      <c r="S369" s="58"/>
      <c r="T369" s="58"/>
      <c r="U369" s="58"/>
      <c r="V369" s="31"/>
      <c r="X369" s="6"/>
    </row>
    <row r="370" ht="14.25" customHeight="1">
      <c r="E370" s="80"/>
      <c r="K370" s="31"/>
      <c r="L370" s="31"/>
      <c r="M370" s="58"/>
      <c r="N370" s="58"/>
      <c r="O370" s="58"/>
      <c r="P370" s="58"/>
      <c r="Q370" s="58"/>
      <c r="R370" s="58"/>
      <c r="S370" s="58"/>
      <c r="T370" s="58"/>
      <c r="U370" s="58"/>
      <c r="V370" s="31"/>
      <c r="X370" s="6"/>
    </row>
    <row r="371" ht="14.25" customHeight="1">
      <c r="E371" s="80"/>
      <c r="K371" s="31"/>
      <c r="L371" s="31"/>
      <c r="M371" s="58"/>
      <c r="N371" s="58"/>
      <c r="O371" s="58"/>
      <c r="P371" s="58"/>
      <c r="Q371" s="58"/>
      <c r="R371" s="58"/>
      <c r="S371" s="58"/>
      <c r="T371" s="58"/>
      <c r="U371" s="58"/>
      <c r="V371" s="31"/>
      <c r="X371" s="6"/>
    </row>
    <row r="372" ht="14.25" customHeight="1">
      <c r="E372" s="80"/>
      <c r="K372" s="31"/>
      <c r="L372" s="31"/>
      <c r="M372" s="58"/>
      <c r="N372" s="58"/>
      <c r="O372" s="58"/>
      <c r="P372" s="58"/>
      <c r="Q372" s="58"/>
      <c r="R372" s="58"/>
      <c r="S372" s="58"/>
      <c r="T372" s="58"/>
      <c r="U372" s="58"/>
      <c r="V372" s="31"/>
      <c r="X372" s="6"/>
    </row>
    <row r="373" ht="14.25" customHeight="1">
      <c r="E373" s="80"/>
      <c r="K373" s="31"/>
      <c r="L373" s="31"/>
      <c r="M373" s="58"/>
      <c r="N373" s="58"/>
      <c r="O373" s="58"/>
      <c r="P373" s="58"/>
      <c r="Q373" s="58"/>
      <c r="R373" s="58"/>
      <c r="S373" s="58"/>
      <c r="T373" s="58"/>
      <c r="U373" s="58"/>
      <c r="V373" s="31"/>
      <c r="X373" s="6"/>
    </row>
    <row r="374" ht="14.25" customHeight="1">
      <c r="E374" s="80"/>
      <c r="K374" s="31"/>
      <c r="L374" s="31"/>
      <c r="M374" s="58"/>
      <c r="N374" s="58"/>
      <c r="O374" s="58"/>
      <c r="P374" s="58"/>
      <c r="Q374" s="58"/>
      <c r="R374" s="58"/>
      <c r="S374" s="58"/>
      <c r="T374" s="58"/>
      <c r="U374" s="58"/>
      <c r="V374" s="31"/>
      <c r="X374" s="6"/>
    </row>
    <row r="375" ht="14.25" customHeight="1">
      <c r="E375" s="80"/>
      <c r="K375" s="31"/>
      <c r="L375" s="31"/>
      <c r="M375" s="58"/>
      <c r="N375" s="58"/>
      <c r="O375" s="58"/>
      <c r="P375" s="58"/>
      <c r="Q375" s="58"/>
      <c r="R375" s="58"/>
      <c r="S375" s="58"/>
      <c r="T375" s="58"/>
      <c r="U375" s="58"/>
      <c r="V375" s="31"/>
      <c r="X375" s="6"/>
    </row>
    <row r="376" ht="14.25" customHeight="1">
      <c r="E376" s="80"/>
      <c r="K376" s="31"/>
      <c r="L376" s="31"/>
      <c r="M376" s="58"/>
      <c r="N376" s="58"/>
      <c r="O376" s="58"/>
      <c r="P376" s="58"/>
      <c r="Q376" s="58"/>
      <c r="R376" s="58"/>
      <c r="S376" s="58"/>
      <c r="T376" s="58"/>
      <c r="U376" s="58"/>
      <c r="V376" s="31"/>
      <c r="X376" s="6"/>
    </row>
    <row r="377" ht="14.25" customHeight="1">
      <c r="E377" s="80"/>
      <c r="K377" s="31"/>
      <c r="L377" s="31"/>
      <c r="M377" s="58"/>
      <c r="N377" s="58"/>
      <c r="O377" s="58"/>
      <c r="P377" s="58"/>
      <c r="Q377" s="58"/>
      <c r="R377" s="58"/>
      <c r="S377" s="58"/>
      <c r="T377" s="58"/>
      <c r="U377" s="58"/>
      <c r="V377" s="31"/>
      <c r="X377" s="6"/>
    </row>
    <row r="378" ht="14.25" customHeight="1">
      <c r="E378" s="80"/>
      <c r="K378" s="31"/>
      <c r="L378" s="31"/>
      <c r="M378" s="58"/>
      <c r="N378" s="58"/>
      <c r="O378" s="58"/>
      <c r="P378" s="58"/>
      <c r="Q378" s="58"/>
      <c r="R378" s="58"/>
      <c r="S378" s="58"/>
      <c r="T378" s="58"/>
      <c r="U378" s="58"/>
      <c r="V378" s="31"/>
      <c r="X378" s="6"/>
    </row>
    <row r="379" ht="14.25" customHeight="1">
      <c r="E379" s="80"/>
      <c r="K379" s="31"/>
      <c r="L379" s="31"/>
      <c r="M379" s="58"/>
      <c r="N379" s="58"/>
      <c r="O379" s="58"/>
      <c r="P379" s="58"/>
      <c r="Q379" s="58"/>
      <c r="R379" s="58"/>
      <c r="S379" s="58"/>
      <c r="T379" s="58"/>
      <c r="U379" s="58"/>
      <c r="V379" s="31"/>
      <c r="X379" s="6"/>
    </row>
    <row r="380" ht="14.25" customHeight="1">
      <c r="E380" s="80"/>
      <c r="K380" s="31"/>
      <c r="L380" s="31"/>
      <c r="M380" s="58"/>
      <c r="N380" s="58"/>
      <c r="O380" s="58"/>
      <c r="P380" s="58"/>
      <c r="Q380" s="58"/>
      <c r="R380" s="58"/>
      <c r="S380" s="58"/>
      <c r="T380" s="58"/>
      <c r="U380" s="58"/>
      <c r="V380" s="31"/>
      <c r="X380" s="6"/>
    </row>
    <row r="381" ht="14.25" customHeight="1">
      <c r="E381" s="80"/>
      <c r="K381" s="31"/>
      <c r="L381" s="31"/>
      <c r="M381" s="58"/>
      <c r="N381" s="58"/>
      <c r="O381" s="58"/>
      <c r="P381" s="58"/>
      <c r="Q381" s="58"/>
      <c r="R381" s="58"/>
      <c r="S381" s="58"/>
      <c r="T381" s="58"/>
      <c r="U381" s="58"/>
      <c r="V381" s="31"/>
      <c r="X381" s="6"/>
    </row>
    <row r="382" ht="14.25" customHeight="1">
      <c r="E382" s="80"/>
      <c r="K382" s="31"/>
      <c r="L382" s="31"/>
      <c r="M382" s="58"/>
      <c r="N382" s="58"/>
      <c r="O382" s="58"/>
      <c r="P382" s="58"/>
      <c r="Q382" s="58"/>
      <c r="R382" s="58"/>
      <c r="S382" s="58"/>
      <c r="T382" s="58"/>
      <c r="U382" s="58"/>
      <c r="V382" s="31"/>
      <c r="X382" s="6"/>
    </row>
    <row r="383" ht="14.25" customHeight="1">
      <c r="E383" s="80"/>
      <c r="K383" s="31"/>
      <c r="L383" s="31"/>
      <c r="M383" s="58"/>
      <c r="N383" s="58"/>
      <c r="O383" s="58"/>
      <c r="P383" s="58"/>
      <c r="Q383" s="58"/>
      <c r="R383" s="58"/>
      <c r="S383" s="58"/>
      <c r="T383" s="58"/>
      <c r="U383" s="58"/>
      <c r="V383" s="31"/>
      <c r="X383" s="6"/>
    </row>
    <row r="384" ht="14.25" customHeight="1">
      <c r="E384" s="80"/>
      <c r="K384" s="31"/>
      <c r="L384" s="31"/>
      <c r="M384" s="58"/>
      <c r="N384" s="58"/>
      <c r="O384" s="58"/>
      <c r="P384" s="58"/>
      <c r="Q384" s="58"/>
      <c r="R384" s="58"/>
      <c r="S384" s="58"/>
      <c r="T384" s="58"/>
      <c r="U384" s="58"/>
      <c r="V384" s="31"/>
      <c r="X384" s="6"/>
    </row>
    <row r="385" ht="14.25" customHeight="1">
      <c r="E385" s="80"/>
      <c r="K385" s="31"/>
      <c r="L385" s="31"/>
      <c r="M385" s="58"/>
      <c r="N385" s="58"/>
      <c r="O385" s="58"/>
      <c r="P385" s="58"/>
      <c r="Q385" s="58"/>
      <c r="R385" s="58"/>
      <c r="S385" s="58"/>
      <c r="T385" s="58"/>
      <c r="U385" s="58"/>
      <c r="V385" s="31"/>
      <c r="X385" s="6"/>
    </row>
    <row r="386" ht="14.25" customHeight="1">
      <c r="E386" s="80"/>
      <c r="K386" s="31"/>
      <c r="L386" s="31"/>
      <c r="M386" s="58"/>
      <c r="N386" s="58"/>
      <c r="O386" s="58"/>
      <c r="P386" s="58"/>
      <c r="Q386" s="58"/>
      <c r="R386" s="58"/>
      <c r="S386" s="58"/>
      <c r="T386" s="58"/>
      <c r="U386" s="58"/>
      <c r="V386" s="31"/>
      <c r="X386" s="6"/>
    </row>
    <row r="387" ht="14.25" customHeight="1">
      <c r="E387" s="80"/>
      <c r="K387" s="31"/>
      <c r="L387" s="31"/>
      <c r="M387" s="58"/>
      <c r="N387" s="58"/>
      <c r="O387" s="58"/>
      <c r="P387" s="58"/>
      <c r="Q387" s="58"/>
      <c r="R387" s="58"/>
      <c r="S387" s="58"/>
      <c r="T387" s="58"/>
      <c r="U387" s="58"/>
      <c r="V387" s="31"/>
      <c r="X387" s="6"/>
    </row>
    <row r="388" ht="14.25" customHeight="1">
      <c r="E388" s="80"/>
      <c r="K388" s="31"/>
      <c r="L388" s="31"/>
      <c r="M388" s="58"/>
      <c r="N388" s="58"/>
      <c r="O388" s="58"/>
      <c r="P388" s="58"/>
      <c r="Q388" s="58"/>
      <c r="R388" s="58"/>
      <c r="S388" s="58"/>
      <c r="T388" s="58"/>
      <c r="U388" s="58"/>
      <c r="V388" s="31"/>
      <c r="X388" s="6"/>
    </row>
    <row r="389" ht="14.25" customHeight="1">
      <c r="E389" s="80"/>
      <c r="K389" s="31"/>
      <c r="L389" s="31"/>
      <c r="M389" s="58"/>
      <c r="N389" s="58"/>
      <c r="O389" s="58"/>
      <c r="P389" s="58"/>
      <c r="Q389" s="58"/>
      <c r="R389" s="58"/>
      <c r="S389" s="58"/>
      <c r="T389" s="58"/>
      <c r="U389" s="58"/>
      <c r="V389" s="31"/>
      <c r="X389" s="6"/>
    </row>
    <row r="390" ht="14.25" customHeight="1">
      <c r="E390" s="80"/>
      <c r="K390" s="31"/>
      <c r="L390" s="31"/>
      <c r="M390" s="58"/>
      <c r="N390" s="58"/>
      <c r="O390" s="58"/>
      <c r="P390" s="58"/>
      <c r="Q390" s="58"/>
      <c r="R390" s="58"/>
      <c r="S390" s="58"/>
      <c r="T390" s="58"/>
      <c r="U390" s="58"/>
      <c r="V390" s="31"/>
      <c r="X390" s="6"/>
    </row>
    <row r="391" ht="14.25" customHeight="1">
      <c r="E391" s="80"/>
      <c r="K391" s="31"/>
      <c r="L391" s="31"/>
      <c r="M391" s="58"/>
      <c r="N391" s="58"/>
      <c r="O391" s="58"/>
      <c r="P391" s="58"/>
      <c r="Q391" s="58"/>
      <c r="R391" s="58"/>
      <c r="S391" s="58"/>
      <c r="T391" s="58"/>
      <c r="U391" s="58"/>
      <c r="V391" s="31"/>
      <c r="X391" s="6"/>
    </row>
    <row r="392" ht="14.25" customHeight="1">
      <c r="E392" s="80"/>
      <c r="K392" s="31"/>
      <c r="L392" s="31"/>
      <c r="M392" s="58"/>
      <c r="N392" s="58"/>
      <c r="O392" s="58"/>
      <c r="P392" s="58"/>
      <c r="Q392" s="58"/>
      <c r="R392" s="58"/>
      <c r="S392" s="58"/>
      <c r="T392" s="58"/>
      <c r="U392" s="58"/>
      <c r="V392" s="31"/>
      <c r="X392" s="6"/>
    </row>
    <row r="393" ht="14.25" customHeight="1">
      <c r="E393" s="80"/>
      <c r="K393" s="31"/>
      <c r="L393" s="31"/>
      <c r="M393" s="58"/>
      <c r="N393" s="58"/>
      <c r="O393" s="58"/>
      <c r="P393" s="58"/>
      <c r="Q393" s="58"/>
      <c r="R393" s="58"/>
      <c r="S393" s="58"/>
      <c r="T393" s="58"/>
      <c r="U393" s="58"/>
      <c r="V393" s="31"/>
      <c r="X393" s="6"/>
    </row>
    <row r="394" ht="14.25" customHeight="1">
      <c r="E394" s="80"/>
      <c r="K394" s="31"/>
      <c r="L394" s="31"/>
      <c r="M394" s="58"/>
      <c r="N394" s="58"/>
      <c r="O394" s="58"/>
      <c r="P394" s="58"/>
      <c r="Q394" s="58"/>
      <c r="R394" s="58"/>
      <c r="S394" s="58"/>
      <c r="T394" s="58"/>
      <c r="U394" s="58"/>
      <c r="V394" s="31"/>
      <c r="X394" s="6"/>
    </row>
    <row r="395" ht="14.25" customHeight="1">
      <c r="E395" s="80"/>
      <c r="K395" s="31"/>
      <c r="L395" s="31"/>
      <c r="M395" s="58"/>
      <c r="N395" s="58"/>
      <c r="O395" s="58"/>
      <c r="P395" s="58"/>
      <c r="Q395" s="58"/>
      <c r="R395" s="58"/>
      <c r="S395" s="58"/>
      <c r="T395" s="58"/>
      <c r="U395" s="58"/>
      <c r="V395" s="31"/>
      <c r="X395" s="6"/>
    </row>
    <row r="396" ht="14.25" customHeight="1">
      <c r="E396" s="80"/>
      <c r="K396" s="31"/>
      <c r="L396" s="31"/>
      <c r="M396" s="58"/>
      <c r="N396" s="58"/>
      <c r="O396" s="58"/>
      <c r="P396" s="58"/>
      <c r="Q396" s="58"/>
      <c r="R396" s="58"/>
      <c r="S396" s="58"/>
      <c r="T396" s="58"/>
      <c r="U396" s="58"/>
      <c r="V396" s="31"/>
      <c r="X396" s="6"/>
    </row>
    <row r="397" ht="14.25" customHeight="1">
      <c r="E397" s="80"/>
      <c r="K397" s="31"/>
      <c r="L397" s="31"/>
      <c r="M397" s="58"/>
      <c r="N397" s="58"/>
      <c r="O397" s="58"/>
      <c r="P397" s="58"/>
      <c r="Q397" s="58"/>
      <c r="R397" s="58"/>
      <c r="S397" s="58"/>
      <c r="T397" s="58"/>
      <c r="U397" s="58"/>
      <c r="V397" s="31"/>
      <c r="X397" s="6"/>
    </row>
    <row r="398" ht="14.25" customHeight="1">
      <c r="E398" s="80"/>
      <c r="K398" s="31"/>
      <c r="L398" s="31"/>
      <c r="M398" s="58"/>
      <c r="N398" s="58"/>
      <c r="O398" s="58"/>
      <c r="P398" s="58"/>
      <c r="Q398" s="58"/>
      <c r="R398" s="58"/>
      <c r="S398" s="58"/>
      <c r="T398" s="58"/>
      <c r="U398" s="58"/>
      <c r="V398" s="31"/>
      <c r="X398" s="6"/>
    </row>
    <row r="399" ht="14.25" customHeight="1">
      <c r="E399" s="80"/>
      <c r="K399" s="31"/>
      <c r="L399" s="31"/>
      <c r="M399" s="58"/>
      <c r="N399" s="58"/>
      <c r="O399" s="58"/>
      <c r="P399" s="58"/>
      <c r="Q399" s="58"/>
      <c r="R399" s="58"/>
      <c r="S399" s="58"/>
      <c r="T399" s="58"/>
      <c r="U399" s="58"/>
      <c r="V399" s="31"/>
      <c r="X399" s="6"/>
    </row>
    <row r="400" ht="14.25" customHeight="1">
      <c r="E400" s="80"/>
      <c r="K400" s="31"/>
      <c r="L400" s="31"/>
      <c r="M400" s="58"/>
      <c r="N400" s="58"/>
      <c r="O400" s="58"/>
      <c r="P400" s="58"/>
      <c r="Q400" s="58"/>
      <c r="R400" s="58"/>
      <c r="S400" s="58"/>
      <c r="T400" s="58"/>
      <c r="U400" s="58"/>
      <c r="V400" s="31"/>
      <c r="X400" s="6"/>
    </row>
    <row r="401" ht="14.25" customHeight="1">
      <c r="E401" s="80"/>
      <c r="K401" s="31"/>
      <c r="L401" s="31"/>
      <c r="M401" s="58"/>
      <c r="N401" s="58"/>
      <c r="O401" s="58"/>
      <c r="P401" s="58"/>
      <c r="Q401" s="58"/>
      <c r="R401" s="58"/>
      <c r="S401" s="58"/>
      <c r="T401" s="58"/>
      <c r="U401" s="58"/>
      <c r="V401" s="31"/>
      <c r="X401" s="6"/>
    </row>
    <row r="402" ht="14.25" customHeight="1">
      <c r="E402" s="80"/>
      <c r="K402" s="31"/>
      <c r="L402" s="31"/>
      <c r="M402" s="58"/>
      <c r="N402" s="58"/>
      <c r="O402" s="58"/>
      <c r="P402" s="58"/>
      <c r="Q402" s="58"/>
      <c r="R402" s="58"/>
      <c r="S402" s="58"/>
      <c r="T402" s="58"/>
      <c r="U402" s="58"/>
      <c r="V402" s="31"/>
      <c r="X402" s="6"/>
    </row>
    <row r="403" ht="14.25" customHeight="1">
      <c r="E403" s="80"/>
      <c r="K403" s="31"/>
      <c r="L403" s="31"/>
      <c r="M403" s="58"/>
      <c r="N403" s="58"/>
      <c r="O403" s="58"/>
      <c r="P403" s="58"/>
      <c r="Q403" s="58"/>
      <c r="R403" s="58"/>
      <c r="S403" s="58"/>
      <c r="T403" s="58"/>
      <c r="U403" s="58"/>
      <c r="V403" s="31"/>
      <c r="X403" s="6"/>
    </row>
    <row r="404" ht="14.25" customHeight="1">
      <c r="E404" s="80"/>
      <c r="K404" s="31"/>
      <c r="L404" s="31"/>
      <c r="M404" s="58"/>
      <c r="N404" s="58"/>
      <c r="O404" s="58"/>
      <c r="P404" s="58"/>
      <c r="Q404" s="58"/>
      <c r="R404" s="58"/>
      <c r="S404" s="58"/>
      <c r="T404" s="58"/>
      <c r="U404" s="58"/>
      <c r="V404" s="31"/>
      <c r="X404" s="6"/>
    </row>
    <row r="405" ht="14.25" customHeight="1">
      <c r="E405" s="80"/>
      <c r="K405" s="31"/>
      <c r="L405" s="31"/>
      <c r="M405" s="58"/>
      <c r="N405" s="58"/>
      <c r="O405" s="58"/>
      <c r="P405" s="58"/>
      <c r="Q405" s="58"/>
      <c r="R405" s="58"/>
      <c r="S405" s="58"/>
      <c r="T405" s="58"/>
      <c r="U405" s="58"/>
      <c r="V405" s="31"/>
      <c r="X405" s="6"/>
    </row>
    <row r="406" ht="14.25" customHeight="1">
      <c r="E406" s="80"/>
      <c r="K406" s="31"/>
      <c r="L406" s="31"/>
      <c r="M406" s="58"/>
      <c r="N406" s="58"/>
      <c r="O406" s="58"/>
      <c r="P406" s="58"/>
      <c r="Q406" s="58"/>
      <c r="R406" s="58"/>
      <c r="S406" s="58"/>
      <c r="T406" s="58"/>
      <c r="U406" s="58"/>
      <c r="V406" s="31"/>
      <c r="X406" s="6"/>
    </row>
    <row r="407" ht="14.25" customHeight="1">
      <c r="E407" s="80"/>
      <c r="K407" s="31"/>
      <c r="L407" s="31"/>
      <c r="M407" s="58"/>
      <c r="N407" s="58"/>
      <c r="O407" s="58"/>
      <c r="P407" s="58"/>
      <c r="Q407" s="58"/>
      <c r="R407" s="58"/>
      <c r="S407" s="58"/>
      <c r="T407" s="58"/>
      <c r="U407" s="58"/>
      <c r="V407" s="31"/>
      <c r="X407" s="6"/>
    </row>
    <row r="408" ht="14.25" customHeight="1">
      <c r="E408" s="80"/>
      <c r="K408" s="31"/>
      <c r="L408" s="31"/>
      <c r="M408" s="58"/>
      <c r="N408" s="58"/>
      <c r="O408" s="58"/>
      <c r="P408" s="58"/>
      <c r="Q408" s="58"/>
      <c r="R408" s="58"/>
      <c r="S408" s="58"/>
      <c r="T408" s="58"/>
      <c r="U408" s="58"/>
      <c r="V408" s="31"/>
      <c r="X408" s="6"/>
    </row>
    <row r="409" ht="14.25" customHeight="1">
      <c r="E409" s="80"/>
      <c r="K409" s="31"/>
      <c r="L409" s="31"/>
      <c r="M409" s="58"/>
      <c r="N409" s="58"/>
      <c r="O409" s="58"/>
      <c r="P409" s="58"/>
      <c r="Q409" s="58"/>
      <c r="R409" s="58"/>
      <c r="S409" s="58"/>
      <c r="T409" s="58"/>
      <c r="U409" s="58"/>
      <c r="V409" s="31"/>
      <c r="X409" s="6"/>
    </row>
    <row r="410" ht="14.25" customHeight="1">
      <c r="E410" s="80"/>
      <c r="K410" s="31"/>
      <c r="L410" s="31"/>
      <c r="M410" s="58"/>
      <c r="N410" s="58"/>
      <c r="O410" s="58"/>
      <c r="P410" s="58"/>
      <c r="Q410" s="58"/>
      <c r="R410" s="58"/>
      <c r="S410" s="58"/>
      <c r="T410" s="58"/>
      <c r="U410" s="58"/>
      <c r="V410" s="31"/>
      <c r="X410" s="6"/>
    </row>
    <row r="411" ht="14.25" customHeight="1">
      <c r="E411" s="80"/>
      <c r="K411" s="31"/>
      <c r="L411" s="31"/>
      <c r="M411" s="58"/>
      <c r="N411" s="58"/>
      <c r="O411" s="58"/>
      <c r="P411" s="58"/>
      <c r="Q411" s="58"/>
      <c r="R411" s="58"/>
      <c r="S411" s="58"/>
      <c r="T411" s="58"/>
      <c r="U411" s="58"/>
      <c r="V411" s="31"/>
      <c r="X411" s="6"/>
    </row>
    <row r="412" ht="14.25" customHeight="1">
      <c r="E412" s="80"/>
      <c r="K412" s="31"/>
      <c r="L412" s="31"/>
      <c r="M412" s="58"/>
      <c r="N412" s="58"/>
      <c r="O412" s="58"/>
      <c r="P412" s="58"/>
      <c r="Q412" s="58"/>
      <c r="R412" s="58"/>
      <c r="S412" s="58"/>
      <c r="T412" s="58"/>
      <c r="U412" s="58"/>
      <c r="V412" s="31"/>
      <c r="X412" s="6"/>
    </row>
    <row r="413" ht="14.25" customHeight="1">
      <c r="E413" s="80"/>
      <c r="K413" s="31"/>
      <c r="L413" s="31"/>
      <c r="M413" s="58"/>
      <c r="N413" s="58"/>
      <c r="O413" s="58"/>
      <c r="P413" s="58"/>
      <c r="Q413" s="58"/>
      <c r="R413" s="58"/>
      <c r="S413" s="58"/>
      <c r="T413" s="58"/>
      <c r="U413" s="58"/>
      <c r="V413" s="31"/>
      <c r="X413" s="6"/>
    </row>
    <row r="414" ht="14.25" customHeight="1">
      <c r="E414" s="80"/>
      <c r="K414" s="31"/>
      <c r="L414" s="31"/>
      <c r="M414" s="58"/>
      <c r="N414" s="58"/>
      <c r="O414" s="58"/>
      <c r="P414" s="58"/>
      <c r="Q414" s="58"/>
      <c r="R414" s="58"/>
      <c r="S414" s="58"/>
      <c r="T414" s="58"/>
      <c r="U414" s="58"/>
      <c r="V414" s="31"/>
      <c r="X414" s="6"/>
    </row>
    <row r="415" ht="14.25" customHeight="1">
      <c r="E415" s="80"/>
      <c r="K415" s="31"/>
      <c r="L415" s="31"/>
      <c r="M415" s="58"/>
      <c r="N415" s="58"/>
      <c r="O415" s="58"/>
      <c r="P415" s="58"/>
      <c r="Q415" s="58"/>
      <c r="R415" s="58"/>
      <c r="S415" s="58"/>
      <c r="T415" s="58"/>
      <c r="U415" s="58"/>
      <c r="V415" s="31"/>
      <c r="X415" s="6"/>
    </row>
    <row r="416" ht="14.25" customHeight="1">
      <c r="E416" s="80"/>
      <c r="K416" s="31"/>
      <c r="L416" s="31"/>
      <c r="M416" s="58"/>
      <c r="N416" s="58"/>
      <c r="O416" s="58"/>
      <c r="P416" s="58"/>
      <c r="Q416" s="58"/>
      <c r="R416" s="58"/>
      <c r="S416" s="58"/>
      <c r="T416" s="58"/>
      <c r="U416" s="58"/>
      <c r="V416" s="31"/>
      <c r="X416" s="6"/>
    </row>
    <row r="417" ht="14.25" customHeight="1">
      <c r="E417" s="80"/>
      <c r="K417" s="31"/>
      <c r="L417" s="31"/>
      <c r="M417" s="58"/>
      <c r="N417" s="58"/>
      <c r="O417" s="58"/>
      <c r="P417" s="58"/>
      <c r="Q417" s="58"/>
      <c r="R417" s="58"/>
      <c r="S417" s="58"/>
      <c r="T417" s="58"/>
      <c r="U417" s="58"/>
      <c r="V417" s="31"/>
      <c r="X417" s="6"/>
    </row>
    <row r="418" ht="14.25" customHeight="1">
      <c r="E418" s="80"/>
      <c r="K418" s="31"/>
      <c r="L418" s="31"/>
      <c r="M418" s="58"/>
      <c r="N418" s="58"/>
      <c r="O418" s="58"/>
      <c r="P418" s="58"/>
      <c r="Q418" s="58"/>
      <c r="R418" s="58"/>
      <c r="S418" s="58"/>
      <c r="T418" s="58"/>
      <c r="U418" s="58"/>
      <c r="V418" s="31"/>
      <c r="X418" s="6"/>
    </row>
    <row r="419" ht="14.25" customHeight="1">
      <c r="E419" s="80"/>
      <c r="K419" s="31"/>
      <c r="L419" s="31"/>
      <c r="M419" s="58"/>
      <c r="N419" s="58"/>
      <c r="O419" s="58"/>
      <c r="P419" s="58"/>
      <c r="Q419" s="58"/>
      <c r="R419" s="58"/>
      <c r="S419" s="58"/>
      <c r="T419" s="58"/>
      <c r="U419" s="58"/>
      <c r="V419" s="31"/>
      <c r="X419" s="6"/>
    </row>
    <row r="420" ht="14.25" customHeight="1">
      <c r="E420" s="80"/>
      <c r="K420" s="31"/>
      <c r="L420" s="31"/>
      <c r="M420" s="58"/>
      <c r="N420" s="58"/>
      <c r="O420" s="58"/>
      <c r="P420" s="58"/>
      <c r="Q420" s="58"/>
      <c r="R420" s="58"/>
      <c r="S420" s="58"/>
      <c r="T420" s="58"/>
      <c r="U420" s="58"/>
      <c r="V420" s="31"/>
      <c r="X420" s="6"/>
    </row>
    <row r="421" ht="14.25" customHeight="1">
      <c r="E421" s="80"/>
      <c r="K421" s="31"/>
      <c r="L421" s="31"/>
      <c r="M421" s="58"/>
      <c r="N421" s="58"/>
      <c r="O421" s="58"/>
      <c r="P421" s="58"/>
      <c r="Q421" s="58"/>
      <c r="R421" s="58"/>
      <c r="S421" s="58"/>
      <c r="T421" s="58"/>
      <c r="U421" s="58"/>
      <c r="V421" s="31"/>
      <c r="X421" s="6"/>
    </row>
    <row r="422" ht="14.25" customHeight="1">
      <c r="E422" s="80"/>
      <c r="K422" s="31"/>
      <c r="L422" s="31"/>
      <c r="M422" s="58"/>
      <c r="N422" s="58"/>
      <c r="O422" s="58"/>
      <c r="P422" s="58"/>
      <c r="Q422" s="58"/>
      <c r="R422" s="58"/>
      <c r="S422" s="58"/>
      <c r="T422" s="58"/>
      <c r="U422" s="58"/>
      <c r="V422" s="31"/>
      <c r="X422" s="6"/>
    </row>
    <row r="423" ht="14.25" customHeight="1">
      <c r="E423" s="80"/>
      <c r="K423" s="31"/>
      <c r="L423" s="31"/>
      <c r="M423" s="58"/>
      <c r="N423" s="58"/>
      <c r="O423" s="58"/>
      <c r="P423" s="58"/>
      <c r="Q423" s="58"/>
      <c r="R423" s="58"/>
      <c r="S423" s="58"/>
      <c r="T423" s="58"/>
      <c r="U423" s="58"/>
      <c r="V423" s="31"/>
      <c r="X423" s="6"/>
    </row>
    <row r="424" ht="14.25" customHeight="1">
      <c r="E424" s="80"/>
      <c r="K424" s="31"/>
      <c r="L424" s="31"/>
      <c r="M424" s="58"/>
      <c r="N424" s="58"/>
      <c r="O424" s="58"/>
      <c r="P424" s="58"/>
      <c r="Q424" s="58"/>
      <c r="R424" s="58"/>
      <c r="S424" s="58"/>
      <c r="T424" s="58"/>
      <c r="U424" s="58"/>
      <c r="V424" s="31"/>
      <c r="X424" s="6"/>
    </row>
    <row r="425" ht="14.25" customHeight="1">
      <c r="E425" s="80"/>
      <c r="K425" s="31"/>
      <c r="L425" s="31"/>
      <c r="M425" s="58"/>
      <c r="N425" s="58"/>
      <c r="O425" s="58"/>
      <c r="P425" s="58"/>
      <c r="Q425" s="58"/>
      <c r="R425" s="58"/>
      <c r="S425" s="58"/>
      <c r="T425" s="58"/>
      <c r="U425" s="58"/>
      <c r="V425" s="31"/>
      <c r="X425" s="6"/>
    </row>
    <row r="426" ht="14.25" customHeight="1">
      <c r="E426" s="80"/>
      <c r="K426" s="31"/>
      <c r="L426" s="31"/>
      <c r="M426" s="58"/>
      <c r="N426" s="58"/>
      <c r="O426" s="58"/>
      <c r="P426" s="58"/>
      <c r="Q426" s="58"/>
      <c r="R426" s="58"/>
      <c r="S426" s="58"/>
      <c r="T426" s="58"/>
      <c r="U426" s="58"/>
      <c r="V426" s="31"/>
      <c r="X426" s="6"/>
    </row>
    <row r="427" ht="14.25" customHeight="1">
      <c r="E427" s="80"/>
      <c r="K427" s="31"/>
      <c r="L427" s="31"/>
      <c r="M427" s="58"/>
      <c r="N427" s="58"/>
      <c r="O427" s="58"/>
      <c r="P427" s="58"/>
      <c r="Q427" s="58"/>
      <c r="R427" s="58"/>
      <c r="S427" s="58"/>
      <c r="T427" s="58"/>
      <c r="U427" s="58"/>
      <c r="V427" s="31"/>
      <c r="X427" s="6"/>
    </row>
    <row r="428" ht="14.25" customHeight="1">
      <c r="E428" s="80"/>
      <c r="K428" s="31"/>
      <c r="L428" s="31"/>
      <c r="M428" s="58"/>
      <c r="N428" s="58"/>
      <c r="O428" s="58"/>
      <c r="P428" s="58"/>
      <c r="Q428" s="58"/>
      <c r="R428" s="58"/>
      <c r="S428" s="58"/>
      <c r="T428" s="58"/>
      <c r="U428" s="58"/>
      <c r="V428" s="31"/>
      <c r="X428" s="6"/>
    </row>
    <row r="429" ht="14.25" customHeight="1">
      <c r="E429" s="80"/>
      <c r="K429" s="31"/>
      <c r="L429" s="31"/>
      <c r="M429" s="58"/>
      <c r="N429" s="58"/>
      <c r="O429" s="58"/>
      <c r="P429" s="58"/>
      <c r="Q429" s="58"/>
      <c r="R429" s="58"/>
      <c r="S429" s="58"/>
      <c r="T429" s="58"/>
      <c r="U429" s="58"/>
      <c r="V429" s="31"/>
      <c r="X429" s="6"/>
    </row>
    <row r="430" ht="14.25" customHeight="1">
      <c r="E430" s="80"/>
      <c r="K430" s="31"/>
      <c r="L430" s="31"/>
      <c r="M430" s="58"/>
      <c r="N430" s="58"/>
      <c r="O430" s="58"/>
      <c r="P430" s="58"/>
      <c r="Q430" s="58"/>
      <c r="R430" s="58"/>
      <c r="S430" s="58"/>
      <c r="T430" s="58"/>
      <c r="U430" s="58"/>
      <c r="V430" s="31"/>
      <c r="X430" s="6"/>
    </row>
    <row r="431" ht="14.25" customHeight="1">
      <c r="E431" s="80"/>
      <c r="K431" s="31"/>
      <c r="L431" s="31"/>
      <c r="M431" s="58"/>
      <c r="N431" s="58"/>
      <c r="O431" s="58"/>
      <c r="P431" s="58"/>
      <c r="Q431" s="58"/>
      <c r="R431" s="58"/>
      <c r="S431" s="58"/>
      <c r="T431" s="58"/>
      <c r="U431" s="58"/>
      <c r="V431" s="31"/>
      <c r="X431" s="6"/>
    </row>
    <row r="432" ht="14.25" customHeight="1">
      <c r="E432" s="80"/>
      <c r="K432" s="31"/>
      <c r="L432" s="31"/>
      <c r="M432" s="58"/>
      <c r="N432" s="58"/>
      <c r="O432" s="58"/>
      <c r="P432" s="58"/>
      <c r="Q432" s="58"/>
      <c r="R432" s="58"/>
      <c r="S432" s="58"/>
      <c r="T432" s="58"/>
      <c r="U432" s="58"/>
      <c r="V432" s="31"/>
      <c r="X432" s="6"/>
    </row>
    <row r="433" ht="14.25" customHeight="1">
      <c r="E433" s="80"/>
      <c r="K433" s="31"/>
      <c r="L433" s="31"/>
      <c r="M433" s="58"/>
      <c r="N433" s="58"/>
      <c r="O433" s="58"/>
      <c r="P433" s="58"/>
      <c r="Q433" s="58"/>
      <c r="R433" s="58"/>
      <c r="S433" s="58"/>
      <c r="T433" s="58"/>
      <c r="U433" s="58"/>
      <c r="V433" s="31"/>
      <c r="X433" s="6"/>
    </row>
    <row r="434" ht="14.25" customHeight="1">
      <c r="E434" s="80"/>
      <c r="K434" s="31"/>
      <c r="L434" s="31"/>
      <c r="M434" s="58"/>
      <c r="N434" s="58"/>
      <c r="O434" s="58"/>
      <c r="P434" s="58"/>
      <c r="Q434" s="58"/>
      <c r="R434" s="58"/>
      <c r="S434" s="58"/>
      <c r="T434" s="58"/>
      <c r="U434" s="58"/>
      <c r="V434" s="31"/>
      <c r="X434" s="6"/>
    </row>
    <row r="435" ht="14.25" customHeight="1">
      <c r="E435" s="80"/>
      <c r="K435" s="31"/>
      <c r="L435" s="31"/>
      <c r="M435" s="58"/>
      <c r="N435" s="58"/>
      <c r="O435" s="58"/>
      <c r="P435" s="58"/>
      <c r="Q435" s="58"/>
      <c r="R435" s="58"/>
      <c r="S435" s="58"/>
      <c r="T435" s="58"/>
      <c r="U435" s="58"/>
      <c r="V435" s="31"/>
      <c r="X435" s="6"/>
    </row>
    <row r="436" ht="14.25" customHeight="1">
      <c r="E436" s="80"/>
      <c r="K436" s="31"/>
      <c r="L436" s="31"/>
      <c r="M436" s="58"/>
      <c r="N436" s="58"/>
      <c r="O436" s="58"/>
      <c r="P436" s="58"/>
      <c r="Q436" s="58"/>
      <c r="R436" s="58"/>
      <c r="S436" s="58"/>
      <c r="T436" s="58"/>
      <c r="U436" s="58"/>
      <c r="V436" s="31"/>
      <c r="X436" s="6"/>
    </row>
    <row r="437" ht="14.25" customHeight="1">
      <c r="E437" s="80"/>
      <c r="K437" s="31"/>
      <c r="L437" s="31"/>
      <c r="M437" s="58"/>
      <c r="N437" s="58"/>
      <c r="O437" s="58"/>
      <c r="P437" s="58"/>
      <c r="Q437" s="58"/>
      <c r="R437" s="58"/>
      <c r="S437" s="58"/>
      <c r="T437" s="58"/>
      <c r="U437" s="58"/>
      <c r="V437" s="31"/>
      <c r="X437" s="6"/>
    </row>
    <row r="438" ht="14.25" customHeight="1">
      <c r="E438" s="80"/>
      <c r="K438" s="31"/>
      <c r="L438" s="31"/>
      <c r="M438" s="58"/>
      <c r="N438" s="58"/>
      <c r="O438" s="58"/>
      <c r="P438" s="58"/>
      <c r="Q438" s="58"/>
      <c r="R438" s="58"/>
      <c r="S438" s="58"/>
      <c r="T438" s="58"/>
      <c r="U438" s="58"/>
      <c r="V438" s="31"/>
      <c r="X438" s="6"/>
    </row>
    <row r="439" ht="14.25" customHeight="1">
      <c r="E439" s="80"/>
      <c r="K439" s="31"/>
      <c r="L439" s="31"/>
      <c r="M439" s="58"/>
      <c r="N439" s="58"/>
      <c r="O439" s="58"/>
      <c r="P439" s="58"/>
      <c r="Q439" s="58"/>
      <c r="R439" s="58"/>
      <c r="S439" s="58"/>
      <c r="T439" s="58"/>
      <c r="U439" s="58"/>
      <c r="V439" s="31"/>
      <c r="X439" s="6"/>
    </row>
    <row r="440" ht="14.25" customHeight="1">
      <c r="E440" s="80"/>
      <c r="K440" s="31"/>
      <c r="L440" s="31"/>
      <c r="M440" s="58"/>
      <c r="N440" s="58"/>
      <c r="O440" s="58"/>
      <c r="P440" s="58"/>
      <c r="Q440" s="58"/>
      <c r="R440" s="58"/>
      <c r="S440" s="58"/>
      <c r="T440" s="58"/>
      <c r="U440" s="58"/>
      <c r="V440" s="31"/>
      <c r="X440" s="6"/>
    </row>
    <row r="441" ht="14.25" customHeight="1">
      <c r="E441" s="80"/>
      <c r="K441" s="31"/>
      <c r="L441" s="31"/>
      <c r="M441" s="58"/>
      <c r="N441" s="58"/>
      <c r="O441" s="58"/>
      <c r="P441" s="58"/>
      <c r="Q441" s="58"/>
      <c r="R441" s="58"/>
      <c r="S441" s="58"/>
      <c r="T441" s="58"/>
      <c r="U441" s="58"/>
      <c r="V441" s="31"/>
      <c r="X441" s="6"/>
    </row>
    <row r="442" ht="14.25" customHeight="1">
      <c r="E442" s="80"/>
      <c r="K442" s="31"/>
      <c r="L442" s="31"/>
      <c r="M442" s="58"/>
      <c r="N442" s="58"/>
      <c r="O442" s="58"/>
      <c r="P442" s="58"/>
      <c r="Q442" s="58"/>
      <c r="R442" s="58"/>
      <c r="S442" s="58"/>
      <c r="T442" s="58"/>
      <c r="U442" s="58"/>
      <c r="V442" s="31"/>
      <c r="X442" s="6"/>
    </row>
    <row r="443" ht="14.25" customHeight="1">
      <c r="E443" s="80"/>
      <c r="K443" s="31"/>
      <c r="L443" s="31"/>
      <c r="M443" s="58"/>
      <c r="N443" s="58"/>
      <c r="O443" s="58"/>
      <c r="P443" s="58"/>
      <c r="Q443" s="58"/>
      <c r="R443" s="58"/>
      <c r="S443" s="58"/>
      <c r="T443" s="58"/>
      <c r="U443" s="58"/>
      <c r="V443" s="31"/>
      <c r="X443" s="6"/>
    </row>
    <row r="444" ht="14.25" customHeight="1">
      <c r="E444" s="80"/>
      <c r="K444" s="31"/>
      <c r="L444" s="31"/>
      <c r="M444" s="58"/>
      <c r="N444" s="58"/>
      <c r="O444" s="58"/>
      <c r="P444" s="58"/>
      <c r="Q444" s="58"/>
      <c r="R444" s="58"/>
      <c r="S444" s="58"/>
      <c r="T444" s="58"/>
      <c r="U444" s="58"/>
      <c r="V444" s="31"/>
      <c r="X444" s="6"/>
    </row>
    <row r="445" ht="14.25" customHeight="1">
      <c r="E445" s="80"/>
      <c r="K445" s="31"/>
      <c r="L445" s="31"/>
      <c r="M445" s="58"/>
      <c r="N445" s="58"/>
      <c r="O445" s="58"/>
      <c r="P445" s="58"/>
      <c r="Q445" s="58"/>
      <c r="R445" s="58"/>
      <c r="S445" s="58"/>
      <c r="T445" s="58"/>
      <c r="U445" s="58"/>
      <c r="V445" s="31"/>
      <c r="X445" s="6"/>
    </row>
    <row r="446" ht="14.25" customHeight="1">
      <c r="E446" s="80"/>
      <c r="K446" s="31"/>
      <c r="L446" s="31"/>
      <c r="M446" s="58"/>
      <c r="N446" s="58"/>
      <c r="O446" s="58"/>
      <c r="P446" s="58"/>
      <c r="Q446" s="58"/>
      <c r="R446" s="58"/>
      <c r="S446" s="58"/>
      <c r="T446" s="58"/>
      <c r="U446" s="58"/>
      <c r="V446" s="31"/>
      <c r="X446" s="6"/>
    </row>
    <row r="447" ht="14.25" customHeight="1">
      <c r="E447" s="80"/>
      <c r="K447" s="31"/>
      <c r="L447" s="31"/>
      <c r="M447" s="58"/>
      <c r="N447" s="58"/>
      <c r="O447" s="58"/>
      <c r="P447" s="58"/>
      <c r="Q447" s="58"/>
      <c r="R447" s="58"/>
      <c r="S447" s="58"/>
      <c r="T447" s="58"/>
      <c r="U447" s="58"/>
      <c r="V447" s="31"/>
      <c r="X447" s="6"/>
    </row>
    <row r="448" ht="14.25" customHeight="1">
      <c r="E448" s="80"/>
      <c r="K448" s="31"/>
      <c r="L448" s="31"/>
      <c r="M448" s="58"/>
      <c r="N448" s="58"/>
      <c r="O448" s="58"/>
      <c r="P448" s="58"/>
      <c r="Q448" s="58"/>
      <c r="R448" s="58"/>
      <c r="S448" s="58"/>
      <c r="T448" s="58"/>
      <c r="U448" s="58"/>
      <c r="V448" s="31"/>
      <c r="X448" s="6"/>
    </row>
    <row r="449" ht="14.25" customHeight="1">
      <c r="E449" s="80"/>
      <c r="K449" s="31"/>
      <c r="L449" s="31"/>
      <c r="M449" s="58"/>
      <c r="N449" s="58"/>
      <c r="O449" s="58"/>
      <c r="P449" s="58"/>
      <c r="Q449" s="58"/>
      <c r="R449" s="58"/>
      <c r="S449" s="58"/>
      <c r="T449" s="58"/>
      <c r="U449" s="58"/>
      <c r="V449" s="31"/>
      <c r="X449" s="6"/>
    </row>
    <row r="450" ht="14.25" customHeight="1">
      <c r="E450" s="80"/>
      <c r="K450" s="31"/>
      <c r="L450" s="31"/>
      <c r="M450" s="58"/>
      <c r="N450" s="58"/>
      <c r="O450" s="58"/>
      <c r="P450" s="58"/>
      <c r="Q450" s="58"/>
      <c r="R450" s="58"/>
      <c r="S450" s="58"/>
      <c r="T450" s="58"/>
      <c r="U450" s="58"/>
      <c r="V450" s="31"/>
      <c r="X450" s="6"/>
    </row>
    <row r="451" ht="14.25" customHeight="1">
      <c r="E451" s="80"/>
      <c r="K451" s="31"/>
      <c r="L451" s="31"/>
      <c r="M451" s="58"/>
      <c r="N451" s="58"/>
      <c r="O451" s="58"/>
      <c r="P451" s="58"/>
      <c r="Q451" s="58"/>
      <c r="R451" s="58"/>
      <c r="S451" s="58"/>
      <c r="T451" s="58"/>
      <c r="U451" s="58"/>
      <c r="V451" s="31"/>
      <c r="X451" s="6"/>
    </row>
    <row r="452" ht="14.25" customHeight="1">
      <c r="E452" s="80"/>
      <c r="K452" s="31"/>
      <c r="L452" s="31"/>
      <c r="M452" s="58"/>
      <c r="N452" s="58"/>
      <c r="O452" s="58"/>
      <c r="P452" s="58"/>
      <c r="Q452" s="58"/>
      <c r="R452" s="58"/>
      <c r="S452" s="58"/>
      <c r="T452" s="58"/>
      <c r="U452" s="58"/>
      <c r="V452" s="31"/>
      <c r="X452" s="6"/>
    </row>
    <row r="453" ht="14.25" customHeight="1">
      <c r="E453" s="80"/>
      <c r="K453" s="31"/>
      <c r="L453" s="31"/>
      <c r="M453" s="58"/>
      <c r="N453" s="58"/>
      <c r="O453" s="58"/>
      <c r="P453" s="58"/>
      <c r="Q453" s="58"/>
      <c r="R453" s="58"/>
      <c r="S453" s="58"/>
      <c r="T453" s="58"/>
      <c r="U453" s="58"/>
      <c r="V453" s="31"/>
      <c r="X453" s="6"/>
    </row>
    <row r="454" ht="14.25" customHeight="1">
      <c r="E454" s="80"/>
      <c r="K454" s="31"/>
      <c r="L454" s="31"/>
      <c r="M454" s="58"/>
      <c r="N454" s="58"/>
      <c r="O454" s="58"/>
      <c r="P454" s="58"/>
      <c r="Q454" s="58"/>
      <c r="R454" s="58"/>
      <c r="S454" s="58"/>
      <c r="T454" s="58"/>
      <c r="U454" s="58"/>
      <c r="V454" s="31"/>
      <c r="X454" s="6"/>
    </row>
    <row r="455" ht="14.25" customHeight="1">
      <c r="E455" s="80"/>
      <c r="K455" s="31"/>
      <c r="L455" s="31"/>
      <c r="M455" s="58"/>
      <c r="N455" s="58"/>
      <c r="O455" s="58"/>
      <c r="P455" s="58"/>
      <c r="Q455" s="58"/>
      <c r="R455" s="58"/>
      <c r="S455" s="58"/>
      <c r="T455" s="58"/>
      <c r="U455" s="58"/>
      <c r="V455" s="31"/>
      <c r="X455" s="6"/>
    </row>
    <row r="456" ht="14.25" customHeight="1">
      <c r="E456" s="80"/>
      <c r="K456" s="31"/>
      <c r="L456" s="31"/>
      <c r="M456" s="58"/>
      <c r="N456" s="58"/>
      <c r="O456" s="58"/>
      <c r="P456" s="58"/>
      <c r="Q456" s="58"/>
      <c r="R456" s="58"/>
      <c r="S456" s="58"/>
      <c r="T456" s="58"/>
      <c r="U456" s="58"/>
      <c r="V456" s="31"/>
      <c r="X456" s="6"/>
    </row>
    <row r="457" ht="14.25" customHeight="1">
      <c r="E457" s="80"/>
      <c r="K457" s="31"/>
      <c r="L457" s="31"/>
      <c r="M457" s="58"/>
      <c r="N457" s="58"/>
      <c r="O457" s="58"/>
      <c r="P457" s="58"/>
      <c r="Q457" s="58"/>
      <c r="R457" s="58"/>
      <c r="S457" s="58"/>
      <c r="T457" s="58"/>
      <c r="U457" s="58"/>
      <c r="V457" s="31"/>
      <c r="X457" s="6"/>
    </row>
    <row r="458" ht="14.25" customHeight="1">
      <c r="E458" s="80"/>
      <c r="K458" s="31"/>
      <c r="L458" s="31"/>
      <c r="M458" s="58"/>
      <c r="N458" s="58"/>
      <c r="O458" s="58"/>
      <c r="P458" s="58"/>
      <c r="Q458" s="58"/>
      <c r="R458" s="58"/>
      <c r="S458" s="58"/>
      <c r="T458" s="58"/>
      <c r="U458" s="58"/>
      <c r="V458" s="31"/>
      <c r="X458" s="6"/>
    </row>
    <row r="459" ht="14.25" customHeight="1">
      <c r="E459" s="80"/>
      <c r="K459" s="31"/>
      <c r="L459" s="31"/>
      <c r="M459" s="58"/>
      <c r="N459" s="58"/>
      <c r="O459" s="58"/>
      <c r="P459" s="58"/>
      <c r="Q459" s="58"/>
      <c r="R459" s="58"/>
      <c r="S459" s="58"/>
      <c r="T459" s="58"/>
      <c r="U459" s="58"/>
      <c r="V459" s="31"/>
      <c r="X459" s="6"/>
    </row>
    <row r="460" ht="14.25" customHeight="1">
      <c r="E460" s="80"/>
      <c r="K460" s="31"/>
      <c r="L460" s="31"/>
      <c r="M460" s="58"/>
      <c r="N460" s="58"/>
      <c r="O460" s="58"/>
      <c r="P460" s="58"/>
      <c r="Q460" s="58"/>
      <c r="R460" s="58"/>
      <c r="S460" s="58"/>
      <c r="T460" s="58"/>
      <c r="U460" s="58"/>
      <c r="V460" s="31"/>
      <c r="X460" s="6"/>
    </row>
    <row r="461" ht="14.25" customHeight="1">
      <c r="E461" s="80"/>
      <c r="K461" s="31"/>
      <c r="L461" s="31"/>
      <c r="M461" s="58"/>
      <c r="N461" s="58"/>
      <c r="O461" s="58"/>
      <c r="P461" s="58"/>
      <c r="Q461" s="58"/>
      <c r="R461" s="58"/>
      <c r="S461" s="58"/>
      <c r="T461" s="58"/>
      <c r="U461" s="58"/>
      <c r="V461" s="31"/>
      <c r="X461" s="6"/>
    </row>
    <row r="462" ht="14.25" customHeight="1">
      <c r="E462" s="80"/>
      <c r="K462" s="31"/>
      <c r="L462" s="31"/>
      <c r="M462" s="58"/>
      <c r="N462" s="58"/>
      <c r="O462" s="58"/>
      <c r="P462" s="58"/>
      <c r="Q462" s="58"/>
      <c r="R462" s="58"/>
      <c r="S462" s="58"/>
      <c r="T462" s="58"/>
      <c r="U462" s="58"/>
      <c r="V462" s="31"/>
      <c r="X462" s="6"/>
    </row>
    <row r="463" ht="14.25" customHeight="1">
      <c r="E463" s="80"/>
      <c r="K463" s="31"/>
      <c r="L463" s="31"/>
      <c r="M463" s="58"/>
      <c r="N463" s="58"/>
      <c r="O463" s="58"/>
      <c r="P463" s="58"/>
      <c r="Q463" s="58"/>
      <c r="R463" s="58"/>
      <c r="S463" s="58"/>
      <c r="T463" s="58"/>
      <c r="U463" s="58"/>
      <c r="V463" s="31"/>
      <c r="X463" s="6"/>
    </row>
    <row r="464" ht="14.25" customHeight="1">
      <c r="E464" s="80"/>
      <c r="K464" s="31"/>
      <c r="L464" s="31"/>
      <c r="M464" s="58"/>
      <c r="N464" s="58"/>
      <c r="O464" s="58"/>
      <c r="P464" s="58"/>
      <c r="Q464" s="58"/>
      <c r="R464" s="58"/>
      <c r="S464" s="58"/>
      <c r="T464" s="58"/>
      <c r="U464" s="58"/>
      <c r="V464" s="31"/>
      <c r="X464" s="6"/>
    </row>
    <row r="465" ht="14.25" customHeight="1">
      <c r="E465" s="80"/>
      <c r="K465" s="31"/>
      <c r="L465" s="31"/>
      <c r="M465" s="58"/>
      <c r="N465" s="58"/>
      <c r="O465" s="58"/>
      <c r="P465" s="58"/>
      <c r="Q465" s="58"/>
      <c r="R465" s="58"/>
      <c r="S465" s="58"/>
      <c r="T465" s="58"/>
      <c r="U465" s="58"/>
      <c r="V465" s="31"/>
      <c r="X465" s="6"/>
    </row>
    <row r="466" ht="14.25" customHeight="1">
      <c r="E466" s="80"/>
      <c r="K466" s="31"/>
      <c r="L466" s="31"/>
      <c r="M466" s="58"/>
      <c r="N466" s="58"/>
      <c r="O466" s="58"/>
      <c r="P466" s="58"/>
      <c r="Q466" s="58"/>
      <c r="R466" s="58"/>
      <c r="S466" s="58"/>
      <c r="T466" s="58"/>
      <c r="U466" s="58"/>
      <c r="V466" s="31"/>
      <c r="X466" s="6"/>
    </row>
    <row r="467" ht="14.25" customHeight="1">
      <c r="E467" s="80"/>
      <c r="K467" s="31"/>
      <c r="L467" s="31"/>
      <c r="M467" s="58"/>
      <c r="N467" s="58"/>
      <c r="O467" s="58"/>
      <c r="P467" s="58"/>
      <c r="Q467" s="58"/>
      <c r="R467" s="58"/>
      <c r="S467" s="58"/>
      <c r="T467" s="58"/>
      <c r="U467" s="58"/>
      <c r="V467" s="31"/>
      <c r="X467" s="6"/>
    </row>
    <row r="468" ht="14.25" customHeight="1">
      <c r="E468" s="80"/>
      <c r="K468" s="31"/>
      <c r="L468" s="31"/>
      <c r="M468" s="58"/>
      <c r="N468" s="58"/>
      <c r="O468" s="58"/>
      <c r="P468" s="58"/>
      <c r="Q468" s="58"/>
      <c r="R468" s="58"/>
      <c r="S468" s="58"/>
      <c r="T468" s="58"/>
      <c r="U468" s="58"/>
      <c r="V468" s="31"/>
      <c r="X468" s="6"/>
    </row>
    <row r="469" ht="14.25" customHeight="1">
      <c r="E469" s="80"/>
      <c r="K469" s="31"/>
      <c r="L469" s="31"/>
      <c r="M469" s="58"/>
      <c r="N469" s="58"/>
      <c r="O469" s="58"/>
      <c r="P469" s="58"/>
      <c r="Q469" s="58"/>
      <c r="R469" s="58"/>
      <c r="S469" s="58"/>
      <c r="T469" s="58"/>
      <c r="U469" s="58"/>
      <c r="V469" s="31"/>
      <c r="X469" s="6"/>
    </row>
    <row r="470" ht="14.25" customHeight="1">
      <c r="E470" s="80"/>
      <c r="K470" s="31"/>
      <c r="L470" s="31"/>
      <c r="M470" s="58"/>
      <c r="N470" s="58"/>
      <c r="O470" s="58"/>
      <c r="P470" s="58"/>
      <c r="Q470" s="58"/>
      <c r="R470" s="58"/>
      <c r="S470" s="58"/>
      <c r="T470" s="58"/>
      <c r="U470" s="58"/>
      <c r="V470" s="31"/>
      <c r="X470" s="6"/>
    </row>
    <row r="471" ht="14.25" customHeight="1">
      <c r="E471" s="80"/>
      <c r="K471" s="31"/>
      <c r="L471" s="31"/>
      <c r="M471" s="58"/>
      <c r="N471" s="58"/>
      <c r="O471" s="58"/>
      <c r="P471" s="58"/>
      <c r="Q471" s="58"/>
      <c r="R471" s="58"/>
      <c r="S471" s="58"/>
      <c r="T471" s="58"/>
      <c r="U471" s="58"/>
      <c r="V471" s="31"/>
      <c r="X471" s="6"/>
    </row>
    <row r="472" ht="14.25" customHeight="1">
      <c r="E472" s="80"/>
      <c r="K472" s="31"/>
      <c r="L472" s="31"/>
      <c r="M472" s="58"/>
      <c r="N472" s="58"/>
      <c r="O472" s="58"/>
      <c r="P472" s="58"/>
      <c r="Q472" s="58"/>
      <c r="R472" s="58"/>
      <c r="S472" s="58"/>
      <c r="T472" s="58"/>
      <c r="U472" s="58"/>
      <c r="V472" s="31"/>
      <c r="X472" s="6"/>
    </row>
    <row r="473" ht="14.25" customHeight="1">
      <c r="E473" s="80"/>
      <c r="K473" s="31"/>
      <c r="L473" s="31"/>
      <c r="M473" s="58"/>
      <c r="N473" s="58"/>
      <c r="O473" s="58"/>
      <c r="P473" s="58"/>
      <c r="Q473" s="58"/>
      <c r="R473" s="58"/>
      <c r="S473" s="58"/>
      <c r="T473" s="58"/>
      <c r="U473" s="58"/>
      <c r="V473" s="31"/>
      <c r="X473" s="6"/>
    </row>
    <row r="474" ht="14.25" customHeight="1">
      <c r="E474" s="80"/>
      <c r="K474" s="31"/>
      <c r="L474" s="31"/>
      <c r="M474" s="58"/>
      <c r="N474" s="58"/>
      <c r="O474" s="58"/>
      <c r="P474" s="58"/>
      <c r="Q474" s="58"/>
      <c r="R474" s="58"/>
      <c r="S474" s="58"/>
      <c r="T474" s="58"/>
      <c r="U474" s="58"/>
      <c r="V474" s="31"/>
      <c r="X474" s="6"/>
    </row>
    <row r="475" ht="14.25" customHeight="1">
      <c r="E475" s="80"/>
      <c r="K475" s="31"/>
      <c r="L475" s="31"/>
      <c r="M475" s="58"/>
      <c r="N475" s="58"/>
      <c r="O475" s="58"/>
      <c r="P475" s="58"/>
      <c r="Q475" s="58"/>
      <c r="R475" s="58"/>
      <c r="S475" s="58"/>
      <c r="T475" s="58"/>
      <c r="U475" s="58"/>
      <c r="V475" s="31"/>
      <c r="X475" s="6"/>
    </row>
    <row r="476" ht="14.25" customHeight="1">
      <c r="E476" s="80"/>
      <c r="K476" s="31"/>
      <c r="L476" s="31"/>
      <c r="M476" s="58"/>
      <c r="N476" s="58"/>
      <c r="O476" s="58"/>
      <c r="P476" s="58"/>
      <c r="Q476" s="58"/>
      <c r="R476" s="58"/>
      <c r="S476" s="58"/>
      <c r="T476" s="58"/>
      <c r="U476" s="58"/>
      <c r="V476" s="31"/>
      <c r="X476" s="6"/>
    </row>
    <row r="477" ht="14.25" customHeight="1">
      <c r="E477" s="80"/>
      <c r="K477" s="31"/>
      <c r="L477" s="31"/>
      <c r="M477" s="58"/>
      <c r="N477" s="58"/>
      <c r="O477" s="58"/>
      <c r="P477" s="58"/>
      <c r="Q477" s="58"/>
      <c r="R477" s="58"/>
      <c r="S477" s="58"/>
      <c r="T477" s="58"/>
      <c r="U477" s="58"/>
      <c r="V477" s="31"/>
      <c r="X477" s="6"/>
    </row>
    <row r="478" ht="14.25" customHeight="1">
      <c r="E478" s="80"/>
      <c r="K478" s="31"/>
      <c r="L478" s="31"/>
      <c r="M478" s="58"/>
      <c r="N478" s="58"/>
      <c r="O478" s="58"/>
      <c r="P478" s="58"/>
      <c r="Q478" s="58"/>
      <c r="R478" s="58"/>
      <c r="S478" s="58"/>
      <c r="T478" s="58"/>
      <c r="U478" s="58"/>
      <c r="V478" s="31"/>
      <c r="X478" s="6"/>
    </row>
    <row r="479" ht="14.25" customHeight="1">
      <c r="E479" s="80"/>
      <c r="K479" s="31"/>
      <c r="L479" s="31"/>
      <c r="M479" s="58"/>
      <c r="N479" s="58"/>
      <c r="O479" s="58"/>
      <c r="P479" s="58"/>
      <c r="Q479" s="58"/>
      <c r="R479" s="58"/>
      <c r="S479" s="58"/>
      <c r="T479" s="58"/>
      <c r="U479" s="58"/>
      <c r="V479" s="31"/>
      <c r="X479" s="6"/>
    </row>
    <row r="480" ht="14.25" customHeight="1">
      <c r="E480" s="80"/>
      <c r="K480" s="31"/>
      <c r="L480" s="31"/>
      <c r="M480" s="58"/>
      <c r="N480" s="58"/>
      <c r="O480" s="58"/>
      <c r="P480" s="58"/>
      <c r="Q480" s="58"/>
      <c r="R480" s="58"/>
      <c r="S480" s="58"/>
      <c r="T480" s="58"/>
      <c r="U480" s="58"/>
      <c r="V480" s="31"/>
      <c r="X480" s="6"/>
    </row>
    <row r="481" ht="14.25" customHeight="1">
      <c r="E481" s="80"/>
      <c r="K481" s="31"/>
      <c r="L481" s="31"/>
      <c r="M481" s="58"/>
      <c r="N481" s="58"/>
      <c r="O481" s="58"/>
      <c r="P481" s="58"/>
      <c r="Q481" s="58"/>
      <c r="R481" s="58"/>
      <c r="S481" s="58"/>
      <c r="T481" s="58"/>
      <c r="U481" s="58"/>
      <c r="V481" s="31"/>
      <c r="X481" s="6"/>
    </row>
    <row r="482" ht="14.25" customHeight="1">
      <c r="E482" s="80"/>
      <c r="K482" s="31"/>
      <c r="L482" s="31"/>
      <c r="M482" s="58"/>
      <c r="N482" s="58"/>
      <c r="O482" s="58"/>
      <c r="P482" s="58"/>
      <c r="Q482" s="58"/>
      <c r="R482" s="58"/>
      <c r="S482" s="58"/>
      <c r="T482" s="58"/>
      <c r="U482" s="58"/>
      <c r="V482" s="31"/>
      <c r="X482" s="6"/>
    </row>
    <row r="483" ht="14.25" customHeight="1">
      <c r="E483" s="80"/>
      <c r="K483" s="31"/>
      <c r="L483" s="31"/>
      <c r="M483" s="58"/>
      <c r="N483" s="58"/>
      <c r="O483" s="58"/>
      <c r="P483" s="58"/>
      <c r="Q483" s="58"/>
      <c r="R483" s="58"/>
      <c r="S483" s="58"/>
      <c r="T483" s="58"/>
      <c r="U483" s="58"/>
      <c r="V483" s="31"/>
      <c r="X483" s="6"/>
    </row>
    <row r="484" ht="14.25" customHeight="1">
      <c r="E484" s="80"/>
      <c r="K484" s="31"/>
      <c r="L484" s="31"/>
      <c r="M484" s="58"/>
      <c r="N484" s="58"/>
      <c r="O484" s="58"/>
      <c r="P484" s="58"/>
      <c r="Q484" s="58"/>
      <c r="R484" s="58"/>
      <c r="S484" s="58"/>
      <c r="T484" s="58"/>
      <c r="U484" s="58"/>
      <c r="V484" s="31"/>
      <c r="X484" s="6"/>
    </row>
    <row r="485" ht="14.25" customHeight="1">
      <c r="E485" s="80"/>
      <c r="K485" s="31"/>
      <c r="L485" s="31"/>
      <c r="M485" s="58"/>
      <c r="N485" s="58"/>
      <c r="O485" s="58"/>
      <c r="P485" s="58"/>
      <c r="Q485" s="58"/>
      <c r="R485" s="58"/>
      <c r="S485" s="58"/>
      <c r="T485" s="58"/>
      <c r="U485" s="58"/>
      <c r="V485" s="31"/>
      <c r="X485" s="6"/>
    </row>
    <row r="486" ht="14.25" customHeight="1">
      <c r="E486" s="80"/>
      <c r="K486" s="31"/>
      <c r="L486" s="31"/>
      <c r="M486" s="58"/>
      <c r="N486" s="58"/>
      <c r="O486" s="58"/>
      <c r="P486" s="58"/>
      <c r="Q486" s="58"/>
      <c r="R486" s="58"/>
      <c r="S486" s="58"/>
      <c r="T486" s="58"/>
      <c r="U486" s="58"/>
      <c r="V486" s="31"/>
      <c r="X486" s="6"/>
    </row>
    <row r="487" ht="14.25" customHeight="1">
      <c r="E487" s="80"/>
      <c r="K487" s="31"/>
      <c r="L487" s="31"/>
      <c r="M487" s="58"/>
      <c r="N487" s="58"/>
      <c r="O487" s="58"/>
      <c r="P487" s="58"/>
      <c r="Q487" s="58"/>
      <c r="R487" s="58"/>
      <c r="S487" s="58"/>
      <c r="T487" s="58"/>
      <c r="U487" s="58"/>
      <c r="V487" s="31"/>
      <c r="X487" s="6"/>
    </row>
    <row r="488" ht="14.25" customHeight="1">
      <c r="E488" s="80"/>
      <c r="K488" s="31"/>
      <c r="L488" s="31"/>
      <c r="M488" s="58"/>
      <c r="N488" s="58"/>
      <c r="O488" s="58"/>
      <c r="P488" s="58"/>
      <c r="Q488" s="58"/>
      <c r="R488" s="58"/>
      <c r="S488" s="58"/>
      <c r="T488" s="58"/>
      <c r="U488" s="58"/>
      <c r="V488" s="31"/>
      <c r="X488" s="6"/>
    </row>
    <row r="489" ht="14.25" customHeight="1">
      <c r="E489" s="80"/>
      <c r="K489" s="31"/>
      <c r="L489" s="31"/>
      <c r="M489" s="58"/>
      <c r="N489" s="58"/>
      <c r="O489" s="58"/>
      <c r="P489" s="58"/>
      <c r="Q489" s="58"/>
      <c r="R489" s="58"/>
      <c r="S489" s="58"/>
      <c r="T489" s="58"/>
      <c r="U489" s="58"/>
      <c r="V489" s="31"/>
      <c r="X489" s="6"/>
    </row>
    <row r="490" ht="14.25" customHeight="1">
      <c r="E490" s="80"/>
      <c r="K490" s="31"/>
      <c r="L490" s="31"/>
      <c r="M490" s="58"/>
      <c r="N490" s="58"/>
      <c r="O490" s="58"/>
      <c r="P490" s="58"/>
      <c r="Q490" s="58"/>
      <c r="R490" s="58"/>
      <c r="S490" s="58"/>
      <c r="T490" s="58"/>
      <c r="U490" s="58"/>
      <c r="V490" s="31"/>
      <c r="X490" s="6"/>
    </row>
    <row r="491" ht="14.25" customHeight="1">
      <c r="E491" s="80"/>
      <c r="K491" s="31"/>
      <c r="L491" s="31"/>
      <c r="M491" s="58"/>
      <c r="N491" s="58"/>
      <c r="O491" s="58"/>
      <c r="P491" s="58"/>
      <c r="Q491" s="58"/>
      <c r="R491" s="58"/>
      <c r="S491" s="58"/>
      <c r="T491" s="58"/>
      <c r="U491" s="58"/>
      <c r="V491" s="31"/>
      <c r="X491" s="6"/>
    </row>
    <row r="492" ht="14.25" customHeight="1">
      <c r="E492" s="80"/>
      <c r="K492" s="31"/>
      <c r="L492" s="31"/>
      <c r="M492" s="58"/>
      <c r="N492" s="58"/>
      <c r="O492" s="58"/>
      <c r="P492" s="58"/>
      <c r="Q492" s="58"/>
      <c r="R492" s="58"/>
      <c r="S492" s="58"/>
      <c r="T492" s="58"/>
      <c r="U492" s="58"/>
      <c r="V492" s="31"/>
      <c r="X492" s="6"/>
    </row>
    <row r="493" ht="14.25" customHeight="1">
      <c r="E493" s="80"/>
      <c r="K493" s="31"/>
      <c r="L493" s="31"/>
      <c r="M493" s="58"/>
      <c r="N493" s="58"/>
      <c r="O493" s="58"/>
      <c r="P493" s="58"/>
      <c r="Q493" s="58"/>
      <c r="R493" s="58"/>
      <c r="S493" s="58"/>
      <c r="T493" s="58"/>
      <c r="U493" s="58"/>
      <c r="V493" s="31"/>
      <c r="X493" s="6"/>
    </row>
    <row r="494" ht="14.25" customHeight="1">
      <c r="E494" s="80"/>
      <c r="K494" s="31"/>
      <c r="L494" s="31"/>
      <c r="M494" s="58"/>
      <c r="N494" s="58"/>
      <c r="O494" s="58"/>
      <c r="P494" s="58"/>
      <c r="Q494" s="58"/>
      <c r="R494" s="58"/>
      <c r="S494" s="58"/>
      <c r="T494" s="58"/>
      <c r="U494" s="58"/>
      <c r="V494" s="31"/>
      <c r="X494" s="6"/>
    </row>
    <row r="495" ht="14.25" customHeight="1">
      <c r="E495" s="80"/>
      <c r="K495" s="31"/>
      <c r="L495" s="31"/>
      <c r="M495" s="58"/>
      <c r="N495" s="58"/>
      <c r="O495" s="58"/>
      <c r="P495" s="58"/>
      <c r="Q495" s="58"/>
      <c r="R495" s="58"/>
      <c r="S495" s="58"/>
      <c r="T495" s="58"/>
      <c r="U495" s="58"/>
      <c r="V495" s="31"/>
      <c r="X495" s="6"/>
    </row>
    <row r="496" ht="14.25" customHeight="1">
      <c r="E496" s="80"/>
      <c r="K496" s="31"/>
      <c r="L496" s="31"/>
      <c r="M496" s="58"/>
      <c r="N496" s="58"/>
      <c r="O496" s="58"/>
      <c r="P496" s="58"/>
      <c r="Q496" s="58"/>
      <c r="R496" s="58"/>
      <c r="S496" s="58"/>
      <c r="T496" s="58"/>
      <c r="U496" s="58"/>
      <c r="V496" s="31"/>
      <c r="X496" s="6"/>
    </row>
    <row r="497" ht="14.25" customHeight="1">
      <c r="E497" s="80"/>
      <c r="K497" s="31"/>
      <c r="L497" s="31"/>
      <c r="M497" s="58"/>
      <c r="N497" s="58"/>
      <c r="O497" s="58"/>
      <c r="P497" s="58"/>
      <c r="Q497" s="58"/>
      <c r="R497" s="58"/>
      <c r="S497" s="58"/>
      <c r="T497" s="58"/>
      <c r="U497" s="58"/>
      <c r="V497" s="31"/>
      <c r="X497" s="6"/>
    </row>
    <row r="498" ht="14.25" customHeight="1">
      <c r="E498" s="80"/>
      <c r="K498" s="31"/>
      <c r="L498" s="31"/>
      <c r="M498" s="58"/>
      <c r="N498" s="58"/>
      <c r="O498" s="58"/>
      <c r="P498" s="58"/>
      <c r="Q498" s="58"/>
      <c r="R498" s="58"/>
      <c r="S498" s="58"/>
      <c r="T498" s="58"/>
      <c r="U498" s="58"/>
      <c r="V498" s="31"/>
      <c r="X498" s="6"/>
    </row>
    <row r="499" ht="14.25" customHeight="1">
      <c r="E499" s="80"/>
      <c r="K499" s="31"/>
      <c r="L499" s="31"/>
      <c r="M499" s="58"/>
      <c r="N499" s="58"/>
      <c r="O499" s="58"/>
      <c r="P499" s="58"/>
      <c r="Q499" s="58"/>
      <c r="R499" s="58"/>
      <c r="S499" s="58"/>
      <c r="T499" s="58"/>
      <c r="U499" s="58"/>
      <c r="V499" s="31"/>
      <c r="X499" s="6"/>
    </row>
    <row r="500" ht="14.25" customHeight="1">
      <c r="E500" s="80"/>
      <c r="K500" s="31"/>
      <c r="L500" s="31"/>
      <c r="M500" s="58"/>
      <c r="N500" s="58"/>
      <c r="O500" s="58"/>
      <c r="P500" s="58"/>
      <c r="Q500" s="58"/>
      <c r="R500" s="58"/>
      <c r="S500" s="58"/>
      <c r="T500" s="58"/>
      <c r="U500" s="58"/>
      <c r="V500" s="31"/>
      <c r="X500" s="6"/>
    </row>
    <row r="501" ht="14.25" customHeight="1">
      <c r="E501" s="80"/>
      <c r="K501" s="31"/>
      <c r="L501" s="31"/>
      <c r="M501" s="58"/>
      <c r="N501" s="58"/>
      <c r="O501" s="58"/>
      <c r="P501" s="58"/>
      <c r="Q501" s="58"/>
      <c r="R501" s="58"/>
      <c r="S501" s="58"/>
      <c r="T501" s="58"/>
      <c r="U501" s="58"/>
      <c r="V501" s="31"/>
      <c r="X501" s="6"/>
    </row>
    <row r="502" ht="14.25" customHeight="1">
      <c r="E502" s="80"/>
      <c r="K502" s="31"/>
      <c r="L502" s="31"/>
      <c r="M502" s="58"/>
      <c r="N502" s="58"/>
      <c r="O502" s="58"/>
      <c r="P502" s="58"/>
      <c r="Q502" s="58"/>
      <c r="R502" s="58"/>
      <c r="S502" s="58"/>
      <c r="T502" s="58"/>
      <c r="U502" s="58"/>
      <c r="V502" s="31"/>
      <c r="X502" s="6"/>
    </row>
    <row r="503" ht="14.25" customHeight="1">
      <c r="E503" s="80"/>
      <c r="K503" s="31"/>
      <c r="L503" s="31"/>
      <c r="M503" s="58"/>
      <c r="N503" s="58"/>
      <c r="O503" s="58"/>
      <c r="P503" s="58"/>
      <c r="Q503" s="58"/>
      <c r="R503" s="58"/>
      <c r="S503" s="58"/>
      <c r="T503" s="58"/>
      <c r="U503" s="58"/>
      <c r="V503" s="31"/>
      <c r="X503" s="6"/>
    </row>
    <row r="504" ht="14.25" customHeight="1">
      <c r="E504" s="80"/>
      <c r="K504" s="31"/>
      <c r="L504" s="31"/>
      <c r="M504" s="58"/>
      <c r="N504" s="58"/>
      <c r="O504" s="58"/>
      <c r="P504" s="58"/>
      <c r="Q504" s="58"/>
      <c r="R504" s="58"/>
      <c r="S504" s="58"/>
      <c r="T504" s="58"/>
      <c r="U504" s="58"/>
      <c r="V504" s="31"/>
      <c r="X504" s="6"/>
    </row>
    <row r="505" ht="14.25" customHeight="1">
      <c r="E505" s="80"/>
      <c r="K505" s="31"/>
      <c r="L505" s="31"/>
      <c r="M505" s="58"/>
      <c r="N505" s="58"/>
      <c r="O505" s="58"/>
      <c r="P505" s="58"/>
      <c r="Q505" s="58"/>
      <c r="R505" s="58"/>
      <c r="S505" s="58"/>
      <c r="T505" s="58"/>
      <c r="U505" s="58"/>
      <c r="V505" s="31"/>
      <c r="X505" s="6"/>
    </row>
    <row r="506" ht="14.25" customHeight="1">
      <c r="E506" s="80"/>
      <c r="K506" s="31"/>
      <c r="L506" s="31"/>
      <c r="M506" s="58"/>
      <c r="N506" s="58"/>
      <c r="O506" s="58"/>
      <c r="P506" s="58"/>
      <c r="Q506" s="58"/>
      <c r="R506" s="58"/>
      <c r="S506" s="58"/>
      <c r="T506" s="58"/>
      <c r="U506" s="58"/>
      <c r="V506" s="31"/>
      <c r="X506" s="6"/>
    </row>
    <row r="507" ht="14.25" customHeight="1">
      <c r="E507" s="80"/>
      <c r="K507" s="31"/>
      <c r="L507" s="31"/>
      <c r="M507" s="58"/>
      <c r="N507" s="58"/>
      <c r="O507" s="58"/>
      <c r="P507" s="58"/>
      <c r="Q507" s="58"/>
      <c r="R507" s="58"/>
      <c r="S507" s="58"/>
      <c r="T507" s="58"/>
      <c r="U507" s="58"/>
      <c r="V507" s="31"/>
      <c r="X507" s="6"/>
    </row>
    <row r="508" ht="14.25" customHeight="1">
      <c r="E508" s="80"/>
      <c r="K508" s="31"/>
      <c r="L508" s="31"/>
      <c r="M508" s="58"/>
      <c r="N508" s="58"/>
      <c r="O508" s="58"/>
      <c r="P508" s="58"/>
      <c r="Q508" s="58"/>
      <c r="R508" s="58"/>
      <c r="S508" s="58"/>
      <c r="T508" s="58"/>
      <c r="U508" s="58"/>
      <c r="V508" s="31"/>
      <c r="X508" s="6"/>
    </row>
    <row r="509" ht="14.25" customHeight="1">
      <c r="E509" s="80"/>
      <c r="K509" s="31"/>
      <c r="L509" s="31"/>
      <c r="M509" s="58"/>
      <c r="N509" s="58"/>
      <c r="O509" s="58"/>
      <c r="P509" s="58"/>
      <c r="Q509" s="58"/>
      <c r="R509" s="58"/>
      <c r="S509" s="58"/>
      <c r="T509" s="58"/>
      <c r="U509" s="58"/>
      <c r="V509" s="31"/>
      <c r="X509" s="6"/>
    </row>
    <row r="510" ht="14.25" customHeight="1">
      <c r="E510" s="80"/>
      <c r="K510" s="31"/>
      <c r="L510" s="31"/>
      <c r="M510" s="58"/>
      <c r="N510" s="58"/>
      <c r="O510" s="58"/>
      <c r="P510" s="58"/>
      <c r="Q510" s="58"/>
      <c r="R510" s="58"/>
      <c r="S510" s="58"/>
      <c r="T510" s="58"/>
      <c r="U510" s="58"/>
      <c r="V510" s="31"/>
      <c r="X510" s="6"/>
    </row>
    <row r="511" ht="14.25" customHeight="1">
      <c r="E511" s="80"/>
      <c r="K511" s="31"/>
      <c r="L511" s="31"/>
      <c r="M511" s="58"/>
      <c r="N511" s="58"/>
      <c r="O511" s="58"/>
      <c r="P511" s="58"/>
      <c r="Q511" s="58"/>
      <c r="R511" s="58"/>
      <c r="S511" s="58"/>
      <c r="T511" s="58"/>
      <c r="U511" s="58"/>
      <c r="V511" s="31"/>
      <c r="X511" s="6"/>
    </row>
    <row r="512" ht="14.25" customHeight="1">
      <c r="E512" s="80"/>
      <c r="K512" s="31"/>
      <c r="L512" s="31"/>
      <c r="M512" s="58"/>
      <c r="N512" s="58"/>
      <c r="O512" s="58"/>
      <c r="P512" s="58"/>
      <c r="Q512" s="58"/>
      <c r="R512" s="58"/>
      <c r="S512" s="58"/>
      <c r="T512" s="58"/>
      <c r="U512" s="58"/>
      <c r="V512" s="31"/>
      <c r="X512" s="6"/>
    </row>
    <row r="513" ht="14.25" customHeight="1">
      <c r="E513" s="80"/>
      <c r="K513" s="31"/>
      <c r="L513" s="31"/>
      <c r="M513" s="58"/>
      <c r="N513" s="58"/>
      <c r="O513" s="58"/>
      <c r="P513" s="58"/>
      <c r="Q513" s="58"/>
      <c r="R513" s="58"/>
      <c r="S513" s="58"/>
      <c r="T513" s="58"/>
      <c r="U513" s="58"/>
      <c r="V513" s="31"/>
      <c r="X513" s="6"/>
    </row>
    <row r="514" ht="14.25" customHeight="1">
      <c r="E514" s="80"/>
      <c r="K514" s="31"/>
      <c r="L514" s="31"/>
      <c r="M514" s="58"/>
      <c r="N514" s="58"/>
      <c r="O514" s="58"/>
      <c r="P514" s="58"/>
      <c r="Q514" s="58"/>
      <c r="R514" s="58"/>
      <c r="S514" s="58"/>
      <c r="T514" s="58"/>
      <c r="U514" s="58"/>
      <c r="V514" s="31"/>
      <c r="X514" s="6"/>
    </row>
    <row r="515" ht="14.25" customHeight="1">
      <c r="E515" s="80"/>
      <c r="K515" s="31"/>
      <c r="L515" s="31"/>
      <c r="M515" s="58"/>
      <c r="N515" s="58"/>
      <c r="O515" s="58"/>
      <c r="P515" s="58"/>
      <c r="Q515" s="58"/>
      <c r="R515" s="58"/>
      <c r="S515" s="58"/>
      <c r="T515" s="58"/>
      <c r="U515" s="58"/>
      <c r="V515" s="31"/>
      <c r="X515" s="6"/>
    </row>
    <row r="516" ht="14.25" customHeight="1">
      <c r="E516" s="80"/>
      <c r="K516" s="31"/>
      <c r="L516" s="31"/>
      <c r="M516" s="58"/>
      <c r="N516" s="58"/>
      <c r="O516" s="58"/>
      <c r="P516" s="58"/>
      <c r="Q516" s="58"/>
      <c r="R516" s="58"/>
      <c r="S516" s="58"/>
      <c r="T516" s="58"/>
      <c r="U516" s="58"/>
      <c r="V516" s="31"/>
      <c r="X516" s="6"/>
    </row>
    <row r="517" ht="14.25" customHeight="1">
      <c r="E517" s="80"/>
      <c r="K517" s="31"/>
      <c r="L517" s="31"/>
      <c r="M517" s="58"/>
      <c r="N517" s="58"/>
      <c r="O517" s="58"/>
      <c r="P517" s="58"/>
      <c r="Q517" s="58"/>
      <c r="R517" s="58"/>
      <c r="S517" s="58"/>
      <c r="T517" s="58"/>
      <c r="U517" s="58"/>
      <c r="V517" s="31"/>
      <c r="X517" s="6"/>
    </row>
    <row r="518" ht="14.25" customHeight="1">
      <c r="E518" s="80"/>
      <c r="K518" s="31"/>
      <c r="L518" s="31"/>
      <c r="M518" s="58"/>
      <c r="N518" s="58"/>
      <c r="O518" s="58"/>
      <c r="P518" s="58"/>
      <c r="Q518" s="58"/>
      <c r="R518" s="58"/>
      <c r="S518" s="58"/>
      <c r="T518" s="58"/>
      <c r="U518" s="58"/>
      <c r="V518" s="31"/>
      <c r="X518" s="6"/>
    </row>
    <row r="519" ht="14.25" customHeight="1">
      <c r="E519" s="80"/>
      <c r="K519" s="31"/>
      <c r="L519" s="31"/>
      <c r="M519" s="58"/>
      <c r="N519" s="58"/>
      <c r="O519" s="58"/>
      <c r="P519" s="58"/>
      <c r="Q519" s="58"/>
      <c r="R519" s="58"/>
      <c r="S519" s="58"/>
      <c r="T519" s="58"/>
      <c r="U519" s="58"/>
      <c r="V519" s="31"/>
      <c r="X519" s="6"/>
    </row>
    <row r="520" ht="14.25" customHeight="1">
      <c r="E520" s="80"/>
      <c r="K520" s="31"/>
      <c r="L520" s="31"/>
      <c r="M520" s="58"/>
      <c r="N520" s="58"/>
      <c r="O520" s="58"/>
      <c r="P520" s="58"/>
      <c r="Q520" s="58"/>
      <c r="R520" s="58"/>
      <c r="S520" s="58"/>
      <c r="T520" s="58"/>
      <c r="U520" s="58"/>
      <c r="V520" s="31"/>
      <c r="X520" s="6"/>
    </row>
    <row r="521" ht="14.25" customHeight="1">
      <c r="E521" s="80"/>
      <c r="K521" s="31"/>
      <c r="L521" s="31"/>
      <c r="M521" s="58"/>
      <c r="N521" s="58"/>
      <c r="O521" s="58"/>
      <c r="P521" s="58"/>
      <c r="Q521" s="58"/>
      <c r="R521" s="58"/>
      <c r="S521" s="58"/>
      <c r="T521" s="58"/>
      <c r="U521" s="58"/>
      <c r="V521" s="31"/>
      <c r="X521" s="6"/>
    </row>
    <row r="522" ht="14.25" customHeight="1">
      <c r="E522" s="80"/>
      <c r="K522" s="31"/>
      <c r="L522" s="31"/>
      <c r="M522" s="58"/>
      <c r="N522" s="58"/>
      <c r="O522" s="58"/>
      <c r="P522" s="58"/>
      <c r="Q522" s="58"/>
      <c r="R522" s="58"/>
      <c r="S522" s="58"/>
      <c r="T522" s="58"/>
      <c r="U522" s="58"/>
      <c r="V522" s="31"/>
      <c r="X522" s="6"/>
    </row>
    <row r="523" ht="14.25" customHeight="1">
      <c r="E523" s="80"/>
      <c r="K523" s="31"/>
      <c r="L523" s="31"/>
      <c r="M523" s="58"/>
      <c r="N523" s="58"/>
      <c r="O523" s="58"/>
      <c r="P523" s="58"/>
      <c r="Q523" s="58"/>
      <c r="R523" s="58"/>
      <c r="S523" s="58"/>
      <c r="T523" s="58"/>
      <c r="U523" s="58"/>
      <c r="V523" s="31"/>
      <c r="X523" s="6"/>
    </row>
    <row r="524" ht="14.25" customHeight="1">
      <c r="E524" s="80"/>
      <c r="K524" s="31"/>
      <c r="L524" s="31"/>
      <c r="M524" s="58"/>
      <c r="N524" s="58"/>
      <c r="O524" s="58"/>
      <c r="P524" s="58"/>
      <c r="Q524" s="58"/>
      <c r="R524" s="58"/>
      <c r="S524" s="58"/>
      <c r="T524" s="58"/>
      <c r="U524" s="58"/>
      <c r="V524" s="31"/>
      <c r="X524" s="6"/>
    </row>
    <row r="525" ht="14.25" customHeight="1">
      <c r="E525" s="80"/>
      <c r="K525" s="31"/>
      <c r="L525" s="31"/>
      <c r="M525" s="58"/>
      <c r="N525" s="58"/>
      <c r="O525" s="58"/>
      <c r="P525" s="58"/>
      <c r="Q525" s="58"/>
      <c r="R525" s="58"/>
      <c r="S525" s="58"/>
      <c r="T525" s="58"/>
      <c r="U525" s="58"/>
      <c r="V525" s="31"/>
      <c r="X525" s="6"/>
    </row>
    <row r="526" ht="14.25" customHeight="1">
      <c r="E526" s="80"/>
      <c r="K526" s="31"/>
      <c r="L526" s="31"/>
      <c r="M526" s="58"/>
      <c r="N526" s="58"/>
      <c r="O526" s="58"/>
      <c r="P526" s="58"/>
      <c r="Q526" s="58"/>
      <c r="R526" s="58"/>
      <c r="S526" s="58"/>
      <c r="T526" s="58"/>
      <c r="U526" s="58"/>
      <c r="V526" s="31"/>
      <c r="X526" s="6"/>
    </row>
    <row r="527" ht="14.25" customHeight="1">
      <c r="E527" s="80"/>
      <c r="K527" s="31"/>
      <c r="L527" s="31"/>
      <c r="M527" s="58"/>
      <c r="N527" s="58"/>
      <c r="O527" s="58"/>
      <c r="P527" s="58"/>
      <c r="Q527" s="58"/>
      <c r="R527" s="58"/>
      <c r="S527" s="58"/>
      <c r="T527" s="58"/>
      <c r="U527" s="58"/>
      <c r="V527" s="31"/>
      <c r="X527" s="6"/>
    </row>
    <row r="528" ht="14.25" customHeight="1">
      <c r="E528" s="80"/>
      <c r="K528" s="31"/>
      <c r="L528" s="31"/>
      <c r="M528" s="58"/>
      <c r="N528" s="58"/>
      <c r="O528" s="58"/>
      <c r="P528" s="58"/>
      <c r="Q528" s="58"/>
      <c r="R528" s="58"/>
      <c r="S528" s="58"/>
      <c r="T528" s="58"/>
      <c r="U528" s="58"/>
      <c r="V528" s="31"/>
      <c r="X528" s="6"/>
    </row>
    <row r="529" ht="14.25" customHeight="1">
      <c r="E529" s="80"/>
      <c r="K529" s="31"/>
      <c r="L529" s="31"/>
      <c r="M529" s="58"/>
      <c r="N529" s="58"/>
      <c r="O529" s="58"/>
      <c r="P529" s="58"/>
      <c r="Q529" s="58"/>
      <c r="R529" s="58"/>
      <c r="S529" s="58"/>
      <c r="T529" s="58"/>
      <c r="U529" s="58"/>
      <c r="V529" s="31"/>
      <c r="X529" s="6"/>
    </row>
    <row r="530" ht="14.25" customHeight="1">
      <c r="E530" s="80"/>
      <c r="K530" s="31"/>
      <c r="L530" s="31"/>
      <c r="M530" s="58"/>
      <c r="N530" s="58"/>
      <c r="O530" s="58"/>
      <c r="P530" s="58"/>
      <c r="Q530" s="58"/>
      <c r="R530" s="58"/>
      <c r="S530" s="58"/>
      <c r="T530" s="58"/>
      <c r="U530" s="58"/>
      <c r="V530" s="31"/>
      <c r="X530" s="6"/>
    </row>
    <row r="531" ht="14.25" customHeight="1">
      <c r="E531" s="80"/>
      <c r="K531" s="31"/>
      <c r="L531" s="31"/>
      <c r="M531" s="58"/>
      <c r="N531" s="58"/>
      <c r="O531" s="58"/>
      <c r="P531" s="58"/>
      <c r="Q531" s="58"/>
      <c r="R531" s="58"/>
      <c r="S531" s="58"/>
      <c r="T531" s="58"/>
      <c r="U531" s="58"/>
      <c r="V531" s="31"/>
      <c r="X531" s="6"/>
    </row>
    <row r="532" ht="14.25" customHeight="1">
      <c r="E532" s="80"/>
      <c r="K532" s="31"/>
      <c r="L532" s="31"/>
      <c r="M532" s="58"/>
      <c r="N532" s="58"/>
      <c r="O532" s="58"/>
      <c r="P532" s="58"/>
      <c r="Q532" s="58"/>
      <c r="R532" s="58"/>
      <c r="S532" s="58"/>
      <c r="T532" s="58"/>
      <c r="U532" s="58"/>
      <c r="V532" s="31"/>
      <c r="X532" s="6"/>
    </row>
    <row r="533" ht="14.25" customHeight="1">
      <c r="E533" s="80"/>
      <c r="K533" s="31"/>
      <c r="L533" s="31"/>
      <c r="M533" s="58"/>
      <c r="N533" s="58"/>
      <c r="O533" s="58"/>
      <c r="P533" s="58"/>
      <c r="Q533" s="58"/>
      <c r="R533" s="58"/>
      <c r="S533" s="58"/>
      <c r="T533" s="58"/>
      <c r="U533" s="58"/>
      <c r="V533" s="31"/>
      <c r="X533" s="6"/>
    </row>
    <row r="534" ht="14.25" customHeight="1">
      <c r="E534" s="80"/>
      <c r="K534" s="31"/>
      <c r="L534" s="31"/>
      <c r="M534" s="58"/>
      <c r="N534" s="58"/>
      <c r="O534" s="58"/>
      <c r="P534" s="58"/>
      <c r="Q534" s="58"/>
      <c r="R534" s="58"/>
      <c r="S534" s="58"/>
      <c r="T534" s="58"/>
      <c r="U534" s="58"/>
      <c r="V534" s="31"/>
      <c r="X534" s="6"/>
    </row>
    <row r="535" ht="14.25" customHeight="1">
      <c r="E535" s="80"/>
      <c r="K535" s="31"/>
      <c r="L535" s="31"/>
      <c r="M535" s="58"/>
      <c r="N535" s="58"/>
      <c r="O535" s="58"/>
      <c r="P535" s="58"/>
      <c r="Q535" s="58"/>
      <c r="R535" s="58"/>
      <c r="S535" s="58"/>
      <c r="T535" s="58"/>
      <c r="U535" s="58"/>
      <c r="V535" s="31"/>
      <c r="X535" s="6"/>
    </row>
    <row r="536" ht="14.25" customHeight="1">
      <c r="E536" s="80"/>
      <c r="K536" s="31"/>
      <c r="L536" s="31"/>
      <c r="M536" s="58"/>
      <c r="N536" s="58"/>
      <c r="O536" s="58"/>
      <c r="P536" s="58"/>
      <c r="Q536" s="58"/>
      <c r="R536" s="58"/>
      <c r="S536" s="58"/>
      <c r="T536" s="58"/>
      <c r="U536" s="58"/>
      <c r="V536" s="31"/>
      <c r="X536" s="6"/>
    </row>
    <row r="537" ht="14.25" customHeight="1">
      <c r="E537" s="80"/>
      <c r="K537" s="31"/>
      <c r="L537" s="31"/>
      <c r="M537" s="58"/>
      <c r="N537" s="58"/>
      <c r="O537" s="58"/>
      <c r="P537" s="58"/>
      <c r="Q537" s="58"/>
      <c r="R537" s="58"/>
      <c r="S537" s="58"/>
      <c r="T537" s="58"/>
      <c r="U537" s="58"/>
      <c r="V537" s="31"/>
      <c r="X537" s="6"/>
    </row>
    <row r="538" ht="14.25" customHeight="1">
      <c r="E538" s="80"/>
      <c r="K538" s="31"/>
      <c r="L538" s="31"/>
      <c r="M538" s="58"/>
      <c r="N538" s="58"/>
      <c r="O538" s="58"/>
      <c r="P538" s="58"/>
      <c r="Q538" s="58"/>
      <c r="R538" s="58"/>
      <c r="S538" s="58"/>
      <c r="T538" s="58"/>
      <c r="U538" s="58"/>
      <c r="V538" s="31"/>
      <c r="X538" s="6"/>
    </row>
    <row r="539" ht="14.25" customHeight="1">
      <c r="E539" s="80"/>
      <c r="K539" s="31"/>
      <c r="L539" s="31"/>
      <c r="M539" s="58"/>
      <c r="N539" s="58"/>
      <c r="O539" s="58"/>
      <c r="P539" s="58"/>
      <c r="Q539" s="58"/>
      <c r="R539" s="58"/>
      <c r="S539" s="58"/>
      <c r="T539" s="58"/>
      <c r="U539" s="58"/>
      <c r="V539" s="31"/>
      <c r="X539" s="6"/>
    </row>
    <row r="540" ht="14.25" customHeight="1">
      <c r="E540" s="80"/>
      <c r="K540" s="31"/>
      <c r="L540" s="31"/>
      <c r="M540" s="58"/>
      <c r="N540" s="58"/>
      <c r="O540" s="58"/>
      <c r="P540" s="58"/>
      <c r="Q540" s="58"/>
      <c r="R540" s="58"/>
      <c r="S540" s="58"/>
      <c r="T540" s="58"/>
      <c r="U540" s="58"/>
      <c r="V540" s="31"/>
      <c r="X540" s="6"/>
    </row>
    <row r="541" ht="14.25" customHeight="1">
      <c r="E541" s="80"/>
      <c r="K541" s="31"/>
      <c r="L541" s="31"/>
      <c r="M541" s="58"/>
      <c r="N541" s="58"/>
      <c r="O541" s="58"/>
      <c r="P541" s="58"/>
      <c r="Q541" s="58"/>
      <c r="R541" s="58"/>
      <c r="S541" s="58"/>
      <c r="T541" s="58"/>
      <c r="U541" s="58"/>
      <c r="V541" s="31"/>
      <c r="X541" s="6"/>
    </row>
    <row r="542" ht="14.25" customHeight="1">
      <c r="E542" s="80"/>
      <c r="K542" s="31"/>
      <c r="L542" s="31"/>
      <c r="M542" s="58"/>
      <c r="N542" s="58"/>
      <c r="O542" s="58"/>
      <c r="P542" s="58"/>
      <c r="Q542" s="58"/>
      <c r="R542" s="58"/>
      <c r="S542" s="58"/>
      <c r="T542" s="58"/>
      <c r="U542" s="58"/>
      <c r="V542" s="31"/>
      <c r="X542" s="6"/>
    </row>
    <row r="543" ht="14.25" customHeight="1">
      <c r="E543" s="80"/>
      <c r="K543" s="31"/>
      <c r="L543" s="31"/>
      <c r="M543" s="58"/>
      <c r="N543" s="58"/>
      <c r="O543" s="58"/>
      <c r="P543" s="58"/>
      <c r="Q543" s="58"/>
      <c r="R543" s="58"/>
      <c r="S543" s="58"/>
      <c r="T543" s="58"/>
      <c r="U543" s="58"/>
      <c r="V543" s="31"/>
      <c r="X543" s="6"/>
    </row>
    <row r="544" ht="14.25" customHeight="1">
      <c r="E544" s="80"/>
      <c r="K544" s="31"/>
      <c r="L544" s="31"/>
      <c r="M544" s="58"/>
      <c r="N544" s="58"/>
      <c r="O544" s="58"/>
      <c r="P544" s="58"/>
      <c r="Q544" s="58"/>
      <c r="R544" s="58"/>
      <c r="S544" s="58"/>
      <c r="T544" s="58"/>
      <c r="U544" s="58"/>
      <c r="V544" s="31"/>
      <c r="X544" s="6"/>
    </row>
    <row r="545" ht="14.25" customHeight="1">
      <c r="E545" s="80"/>
      <c r="K545" s="31"/>
      <c r="L545" s="31"/>
      <c r="M545" s="58"/>
      <c r="N545" s="58"/>
      <c r="O545" s="58"/>
      <c r="P545" s="58"/>
      <c r="Q545" s="58"/>
      <c r="R545" s="58"/>
      <c r="S545" s="58"/>
      <c r="T545" s="58"/>
      <c r="U545" s="58"/>
      <c r="V545" s="31"/>
      <c r="X545" s="6"/>
    </row>
    <row r="546" ht="14.25" customHeight="1">
      <c r="E546" s="80"/>
      <c r="K546" s="31"/>
      <c r="L546" s="31"/>
      <c r="M546" s="58"/>
      <c r="N546" s="58"/>
      <c r="O546" s="58"/>
      <c r="P546" s="58"/>
      <c r="Q546" s="58"/>
      <c r="R546" s="58"/>
      <c r="S546" s="58"/>
      <c r="T546" s="58"/>
      <c r="U546" s="58"/>
      <c r="V546" s="31"/>
      <c r="X546" s="6"/>
    </row>
    <row r="547" ht="14.25" customHeight="1">
      <c r="E547" s="80"/>
      <c r="K547" s="31"/>
      <c r="L547" s="31"/>
      <c r="M547" s="58"/>
      <c r="N547" s="58"/>
      <c r="O547" s="58"/>
      <c r="P547" s="58"/>
      <c r="Q547" s="58"/>
      <c r="R547" s="58"/>
      <c r="S547" s="58"/>
      <c r="T547" s="58"/>
      <c r="U547" s="58"/>
      <c r="V547" s="31"/>
      <c r="X547" s="6"/>
    </row>
    <row r="548" ht="14.25" customHeight="1">
      <c r="E548" s="80"/>
      <c r="K548" s="31"/>
      <c r="L548" s="31"/>
      <c r="M548" s="58"/>
      <c r="N548" s="58"/>
      <c r="O548" s="58"/>
      <c r="P548" s="58"/>
      <c r="Q548" s="58"/>
      <c r="R548" s="58"/>
      <c r="S548" s="58"/>
      <c r="T548" s="58"/>
      <c r="U548" s="58"/>
      <c r="V548" s="31"/>
      <c r="X548" s="6"/>
    </row>
    <row r="549" ht="14.25" customHeight="1">
      <c r="E549" s="80"/>
      <c r="K549" s="31"/>
      <c r="L549" s="31"/>
      <c r="M549" s="58"/>
      <c r="N549" s="58"/>
      <c r="O549" s="58"/>
      <c r="P549" s="58"/>
      <c r="Q549" s="58"/>
      <c r="R549" s="58"/>
      <c r="S549" s="58"/>
      <c r="T549" s="58"/>
      <c r="U549" s="58"/>
      <c r="V549" s="31"/>
      <c r="X549" s="6"/>
    </row>
    <row r="550" ht="14.25" customHeight="1">
      <c r="E550" s="80"/>
      <c r="K550" s="31"/>
      <c r="L550" s="31"/>
      <c r="M550" s="58"/>
      <c r="N550" s="58"/>
      <c r="O550" s="58"/>
      <c r="P550" s="58"/>
      <c r="Q550" s="58"/>
      <c r="R550" s="58"/>
      <c r="S550" s="58"/>
      <c r="T550" s="58"/>
      <c r="U550" s="58"/>
      <c r="V550" s="31"/>
      <c r="X550" s="6"/>
    </row>
    <row r="551" ht="14.25" customHeight="1">
      <c r="E551" s="80"/>
      <c r="K551" s="31"/>
      <c r="L551" s="31"/>
      <c r="M551" s="58"/>
      <c r="N551" s="58"/>
      <c r="O551" s="58"/>
      <c r="P551" s="58"/>
      <c r="Q551" s="58"/>
      <c r="R551" s="58"/>
      <c r="S551" s="58"/>
      <c r="T551" s="58"/>
      <c r="U551" s="58"/>
      <c r="V551" s="31"/>
      <c r="X551" s="6"/>
    </row>
    <row r="552" ht="14.25" customHeight="1">
      <c r="E552" s="80"/>
      <c r="K552" s="31"/>
      <c r="L552" s="31"/>
      <c r="M552" s="58"/>
      <c r="N552" s="58"/>
      <c r="O552" s="58"/>
      <c r="P552" s="58"/>
      <c r="Q552" s="58"/>
      <c r="R552" s="58"/>
      <c r="S552" s="58"/>
      <c r="T552" s="58"/>
      <c r="U552" s="58"/>
      <c r="V552" s="31"/>
      <c r="X552" s="6"/>
    </row>
    <row r="553" ht="14.25" customHeight="1">
      <c r="E553" s="80"/>
      <c r="K553" s="31"/>
      <c r="L553" s="31"/>
      <c r="M553" s="58"/>
      <c r="N553" s="58"/>
      <c r="O553" s="58"/>
      <c r="P553" s="58"/>
      <c r="Q553" s="58"/>
      <c r="R553" s="58"/>
      <c r="S553" s="58"/>
      <c r="T553" s="58"/>
      <c r="U553" s="58"/>
      <c r="V553" s="31"/>
      <c r="X553" s="6"/>
    </row>
    <row r="554" ht="14.25" customHeight="1">
      <c r="E554" s="80"/>
      <c r="K554" s="31"/>
      <c r="L554" s="31"/>
      <c r="M554" s="58"/>
      <c r="N554" s="58"/>
      <c r="O554" s="58"/>
      <c r="P554" s="58"/>
      <c r="Q554" s="58"/>
      <c r="R554" s="58"/>
      <c r="S554" s="58"/>
      <c r="T554" s="58"/>
      <c r="U554" s="58"/>
      <c r="V554" s="31"/>
      <c r="X554" s="6"/>
    </row>
    <row r="555" ht="14.25" customHeight="1">
      <c r="E555" s="80"/>
      <c r="K555" s="31"/>
      <c r="L555" s="31"/>
      <c r="M555" s="58"/>
      <c r="N555" s="58"/>
      <c r="O555" s="58"/>
      <c r="P555" s="58"/>
      <c r="Q555" s="58"/>
      <c r="R555" s="58"/>
      <c r="S555" s="58"/>
      <c r="T555" s="58"/>
      <c r="U555" s="58"/>
      <c r="V555" s="31"/>
      <c r="X555" s="6"/>
    </row>
    <row r="556" ht="14.25" customHeight="1">
      <c r="E556" s="80"/>
      <c r="K556" s="31"/>
      <c r="L556" s="31"/>
      <c r="M556" s="58"/>
      <c r="N556" s="58"/>
      <c r="O556" s="58"/>
      <c r="P556" s="58"/>
      <c r="Q556" s="58"/>
      <c r="R556" s="58"/>
      <c r="S556" s="58"/>
      <c r="T556" s="58"/>
      <c r="U556" s="58"/>
      <c r="V556" s="31"/>
      <c r="X556" s="6"/>
    </row>
    <row r="557" ht="14.25" customHeight="1">
      <c r="E557" s="80"/>
      <c r="K557" s="31"/>
      <c r="L557" s="31"/>
      <c r="M557" s="58"/>
      <c r="N557" s="58"/>
      <c r="O557" s="58"/>
      <c r="P557" s="58"/>
      <c r="Q557" s="58"/>
      <c r="R557" s="58"/>
      <c r="S557" s="58"/>
      <c r="T557" s="58"/>
      <c r="U557" s="58"/>
      <c r="V557" s="31"/>
      <c r="X557" s="6"/>
    </row>
    <row r="558" ht="14.25" customHeight="1">
      <c r="E558" s="80"/>
      <c r="K558" s="31"/>
      <c r="L558" s="31"/>
      <c r="M558" s="58"/>
      <c r="N558" s="58"/>
      <c r="O558" s="58"/>
      <c r="P558" s="58"/>
      <c r="Q558" s="58"/>
      <c r="R558" s="58"/>
      <c r="S558" s="58"/>
      <c r="T558" s="58"/>
      <c r="U558" s="58"/>
      <c r="V558" s="31"/>
      <c r="X558" s="6"/>
    </row>
    <row r="559" ht="14.25" customHeight="1">
      <c r="E559" s="80"/>
      <c r="K559" s="31"/>
      <c r="L559" s="31"/>
      <c r="M559" s="58"/>
      <c r="N559" s="58"/>
      <c r="O559" s="58"/>
      <c r="P559" s="58"/>
      <c r="Q559" s="58"/>
      <c r="R559" s="58"/>
      <c r="S559" s="58"/>
      <c r="T559" s="58"/>
      <c r="U559" s="58"/>
      <c r="V559" s="31"/>
      <c r="X559" s="6"/>
    </row>
    <row r="560" ht="14.25" customHeight="1">
      <c r="E560" s="80"/>
      <c r="K560" s="31"/>
      <c r="L560" s="31"/>
      <c r="M560" s="58"/>
      <c r="N560" s="58"/>
      <c r="O560" s="58"/>
      <c r="P560" s="58"/>
      <c r="Q560" s="58"/>
      <c r="R560" s="58"/>
      <c r="S560" s="58"/>
      <c r="T560" s="58"/>
      <c r="U560" s="58"/>
      <c r="V560" s="31"/>
      <c r="X560" s="6"/>
    </row>
    <row r="561" ht="14.25" customHeight="1">
      <c r="E561" s="80"/>
      <c r="K561" s="31"/>
      <c r="L561" s="31"/>
      <c r="M561" s="58"/>
      <c r="N561" s="58"/>
      <c r="O561" s="58"/>
      <c r="P561" s="58"/>
      <c r="Q561" s="58"/>
      <c r="R561" s="58"/>
      <c r="S561" s="58"/>
      <c r="T561" s="58"/>
      <c r="U561" s="58"/>
      <c r="V561" s="31"/>
      <c r="X561" s="6"/>
    </row>
    <row r="562" ht="14.25" customHeight="1">
      <c r="E562" s="80"/>
      <c r="K562" s="31"/>
      <c r="L562" s="31"/>
      <c r="M562" s="58"/>
      <c r="N562" s="58"/>
      <c r="O562" s="58"/>
      <c r="P562" s="58"/>
      <c r="Q562" s="58"/>
      <c r="R562" s="58"/>
      <c r="S562" s="58"/>
      <c r="T562" s="58"/>
      <c r="U562" s="58"/>
      <c r="V562" s="31"/>
      <c r="X562" s="6"/>
    </row>
    <row r="563" ht="14.25" customHeight="1">
      <c r="E563" s="80"/>
      <c r="K563" s="31"/>
      <c r="L563" s="31"/>
      <c r="M563" s="58"/>
      <c r="N563" s="58"/>
      <c r="O563" s="58"/>
      <c r="P563" s="58"/>
      <c r="Q563" s="58"/>
      <c r="R563" s="58"/>
      <c r="S563" s="58"/>
      <c r="T563" s="58"/>
      <c r="U563" s="58"/>
      <c r="V563" s="31"/>
      <c r="X563" s="6"/>
    </row>
    <row r="564" ht="14.25" customHeight="1">
      <c r="E564" s="80"/>
      <c r="K564" s="31"/>
      <c r="L564" s="31"/>
      <c r="M564" s="58"/>
      <c r="N564" s="58"/>
      <c r="O564" s="58"/>
      <c r="P564" s="58"/>
      <c r="Q564" s="58"/>
      <c r="R564" s="58"/>
      <c r="S564" s="58"/>
      <c r="T564" s="58"/>
      <c r="U564" s="58"/>
      <c r="V564" s="31"/>
      <c r="X564" s="6"/>
    </row>
    <row r="565" ht="14.25" customHeight="1">
      <c r="E565" s="80"/>
      <c r="K565" s="31"/>
      <c r="L565" s="31"/>
      <c r="M565" s="58"/>
      <c r="N565" s="58"/>
      <c r="O565" s="58"/>
      <c r="P565" s="58"/>
      <c r="Q565" s="58"/>
      <c r="R565" s="58"/>
      <c r="S565" s="58"/>
      <c r="T565" s="58"/>
      <c r="U565" s="58"/>
      <c r="V565" s="31"/>
      <c r="X565" s="6"/>
    </row>
    <row r="566" ht="14.25" customHeight="1">
      <c r="E566" s="80"/>
      <c r="K566" s="31"/>
      <c r="L566" s="31"/>
      <c r="M566" s="58"/>
      <c r="N566" s="58"/>
      <c r="O566" s="58"/>
      <c r="P566" s="58"/>
      <c r="Q566" s="58"/>
      <c r="R566" s="58"/>
      <c r="S566" s="58"/>
      <c r="T566" s="58"/>
      <c r="U566" s="58"/>
      <c r="V566" s="31"/>
      <c r="X566" s="6"/>
    </row>
    <row r="567" ht="14.25" customHeight="1">
      <c r="E567" s="80"/>
      <c r="K567" s="31"/>
      <c r="L567" s="31"/>
      <c r="M567" s="58"/>
      <c r="N567" s="58"/>
      <c r="O567" s="58"/>
      <c r="P567" s="58"/>
      <c r="Q567" s="58"/>
      <c r="R567" s="58"/>
      <c r="S567" s="58"/>
      <c r="T567" s="58"/>
      <c r="U567" s="58"/>
      <c r="V567" s="31"/>
      <c r="X567" s="6"/>
    </row>
    <row r="568" ht="14.25" customHeight="1">
      <c r="E568" s="80"/>
      <c r="K568" s="31"/>
      <c r="L568" s="31"/>
      <c r="M568" s="58"/>
      <c r="N568" s="58"/>
      <c r="O568" s="58"/>
      <c r="P568" s="58"/>
      <c r="Q568" s="58"/>
      <c r="R568" s="58"/>
      <c r="S568" s="58"/>
      <c r="T568" s="58"/>
      <c r="U568" s="58"/>
      <c r="V568" s="31"/>
      <c r="X568" s="6"/>
    </row>
    <row r="569" ht="14.25" customHeight="1">
      <c r="E569" s="80"/>
      <c r="K569" s="31"/>
      <c r="L569" s="31"/>
      <c r="M569" s="58"/>
      <c r="N569" s="58"/>
      <c r="O569" s="58"/>
      <c r="P569" s="58"/>
      <c r="Q569" s="58"/>
      <c r="R569" s="58"/>
      <c r="S569" s="58"/>
      <c r="T569" s="58"/>
      <c r="U569" s="58"/>
      <c r="V569" s="31"/>
      <c r="X569" s="6"/>
    </row>
    <row r="570" ht="14.25" customHeight="1">
      <c r="E570" s="80"/>
      <c r="K570" s="31"/>
      <c r="L570" s="31"/>
      <c r="M570" s="58"/>
      <c r="N570" s="58"/>
      <c r="O570" s="58"/>
      <c r="P570" s="58"/>
      <c r="Q570" s="58"/>
      <c r="R570" s="58"/>
      <c r="S570" s="58"/>
      <c r="T570" s="58"/>
      <c r="U570" s="58"/>
      <c r="V570" s="31"/>
      <c r="X570" s="6"/>
    </row>
    <row r="571" ht="14.25" customHeight="1">
      <c r="E571" s="80"/>
      <c r="K571" s="31"/>
      <c r="L571" s="31"/>
      <c r="M571" s="58"/>
      <c r="N571" s="58"/>
      <c r="O571" s="58"/>
      <c r="P571" s="58"/>
      <c r="Q571" s="58"/>
      <c r="R571" s="58"/>
      <c r="S571" s="58"/>
      <c r="T571" s="58"/>
      <c r="U571" s="58"/>
      <c r="V571" s="31"/>
      <c r="X571" s="6"/>
    </row>
    <row r="572" ht="14.25" customHeight="1">
      <c r="E572" s="80"/>
      <c r="K572" s="31"/>
      <c r="L572" s="31"/>
      <c r="M572" s="58"/>
      <c r="N572" s="58"/>
      <c r="O572" s="58"/>
      <c r="P572" s="58"/>
      <c r="Q572" s="58"/>
      <c r="R572" s="58"/>
      <c r="S572" s="58"/>
      <c r="T572" s="58"/>
      <c r="U572" s="58"/>
      <c r="V572" s="31"/>
      <c r="X572" s="6"/>
    </row>
    <row r="573" ht="14.25" customHeight="1">
      <c r="E573" s="80"/>
      <c r="K573" s="31"/>
      <c r="L573" s="31"/>
      <c r="M573" s="58"/>
      <c r="N573" s="58"/>
      <c r="O573" s="58"/>
      <c r="P573" s="58"/>
      <c r="Q573" s="58"/>
      <c r="R573" s="58"/>
      <c r="S573" s="58"/>
      <c r="T573" s="58"/>
      <c r="U573" s="58"/>
      <c r="V573" s="31"/>
      <c r="X573" s="6"/>
    </row>
    <row r="574" ht="14.25" customHeight="1">
      <c r="E574" s="80"/>
      <c r="K574" s="31"/>
      <c r="L574" s="31"/>
      <c r="M574" s="58"/>
      <c r="N574" s="58"/>
      <c r="O574" s="58"/>
      <c r="P574" s="58"/>
      <c r="Q574" s="58"/>
      <c r="R574" s="58"/>
      <c r="S574" s="58"/>
      <c r="T574" s="58"/>
      <c r="U574" s="58"/>
      <c r="V574" s="31"/>
      <c r="X574" s="6"/>
    </row>
    <row r="575" ht="14.25" customHeight="1">
      <c r="E575" s="80"/>
      <c r="K575" s="31"/>
      <c r="L575" s="31"/>
      <c r="M575" s="58"/>
      <c r="N575" s="58"/>
      <c r="O575" s="58"/>
      <c r="P575" s="58"/>
      <c r="Q575" s="58"/>
      <c r="R575" s="58"/>
      <c r="S575" s="58"/>
      <c r="T575" s="58"/>
      <c r="U575" s="58"/>
      <c r="V575" s="31"/>
      <c r="X575" s="6"/>
    </row>
    <row r="576" ht="14.25" customHeight="1">
      <c r="E576" s="80"/>
      <c r="K576" s="31"/>
      <c r="L576" s="31"/>
      <c r="M576" s="58"/>
      <c r="N576" s="58"/>
      <c r="O576" s="58"/>
      <c r="P576" s="58"/>
      <c r="Q576" s="58"/>
      <c r="R576" s="58"/>
      <c r="S576" s="58"/>
      <c r="T576" s="58"/>
      <c r="U576" s="58"/>
      <c r="V576" s="31"/>
      <c r="X576" s="6"/>
    </row>
    <row r="577" ht="14.25" customHeight="1">
      <c r="E577" s="80"/>
      <c r="K577" s="31"/>
      <c r="L577" s="31"/>
      <c r="M577" s="58"/>
      <c r="N577" s="58"/>
      <c r="O577" s="58"/>
      <c r="P577" s="58"/>
      <c r="Q577" s="58"/>
      <c r="R577" s="58"/>
      <c r="S577" s="58"/>
      <c r="T577" s="58"/>
      <c r="U577" s="58"/>
      <c r="V577" s="31"/>
      <c r="X577" s="6"/>
    </row>
    <row r="578" ht="14.25" customHeight="1">
      <c r="E578" s="80"/>
      <c r="K578" s="31"/>
      <c r="L578" s="31"/>
      <c r="M578" s="58"/>
      <c r="N578" s="58"/>
      <c r="O578" s="58"/>
      <c r="P578" s="58"/>
      <c r="Q578" s="58"/>
      <c r="R578" s="58"/>
      <c r="S578" s="58"/>
      <c r="T578" s="58"/>
      <c r="U578" s="58"/>
      <c r="V578" s="31"/>
      <c r="X578" s="6"/>
    </row>
    <row r="579" ht="14.25" customHeight="1">
      <c r="E579" s="80"/>
      <c r="K579" s="31"/>
      <c r="L579" s="31"/>
      <c r="M579" s="58"/>
      <c r="N579" s="58"/>
      <c r="O579" s="58"/>
      <c r="P579" s="58"/>
      <c r="Q579" s="58"/>
      <c r="R579" s="58"/>
      <c r="S579" s="58"/>
      <c r="T579" s="58"/>
      <c r="U579" s="58"/>
      <c r="V579" s="31"/>
      <c r="X579" s="6"/>
    </row>
    <row r="580" ht="14.25" customHeight="1">
      <c r="E580" s="80"/>
      <c r="K580" s="31"/>
      <c r="L580" s="31"/>
      <c r="M580" s="58"/>
      <c r="N580" s="58"/>
      <c r="O580" s="58"/>
      <c r="P580" s="58"/>
      <c r="Q580" s="58"/>
      <c r="R580" s="58"/>
      <c r="S580" s="58"/>
      <c r="T580" s="58"/>
      <c r="U580" s="58"/>
      <c r="V580" s="31"/>
      <c r="X580" s="6"/>
    </row>
    <row r="581" ht="14.25" customHeight="1">
      <c r="E581" s="80"/>
      <c r="K581" s="31"/>
      <c r="L581" s="31"/>
      <c r="M581" s="58"/>
      <c r="N581" s="58"/>
      <c r="O581" s="58"/>
      <c r="P581" s="58"/>
      <c r="Q581" s="58"/>
      <c r="R581" s="58"/>
      <c r="S581" s="58"/>
      <c r="T581" s="58"/>
      <c r="U581" s="58"/>
      <c r="V581" s="31"/>
      <c r="X581" s="6"/>
    </row>
    <row r="582" ht="14.25" customHeight="1">
      <c r="E582" s="80"/>
      <c r="K582" s="31"/>
      <c r="L582" s="31"/>
      <c r="M582" s="58"/>
      <c r="N582" s="58"/>
      <c r="O582" s="58"/>
      <c r="P582" s="58"/>
      <c r="Q582" s="58"/>
      <c r="R582" s="58"/>
      <c r="S582" s="58"/>
      <c r="T582" s="58"/>
      <c r="U582" s="58"/>
      <c r="V582" s="31"/>
      <c r="X582" s="6"/>
    </row>
    <row r="583" ht="14.25" customHeight="1">
      <c r="E583" s="80"/>
      <c r="K583" s="31"/>
      <c r="L583" s="31"/>
      <c r="M583" s="58"/>
      <c r="N583" s="58"/>
      <c r="O583" s="58"/>
      <c r="P583" s="58"/>
      <c r="Q583" s="58"/>
      <c r="R583" s="58"/>
      <c r="S583" s="58"/>
      <c r="T583" s="58"/>
      <c r="U583" s="58"/>
      <c r="V583" s="31"/>
      <c r="X583" s="6"/>
    </row>
    <row r="584" ht="14.25" customHeight="1">
      <c r="E584" s="80"/>
      <c r="K584" s="31"/>
      <c r="L584" s="31"/>
      <c r="M584" s="58"/>
      <c r="N584" s="58"/>
      <c r="O584" s="58"/>
      <c r="P584" s="58"/>
      <c r="Q584" s="58"/>
      <c r="R584" s="58"/>
      <c r="S584" s="58"/>
      <c r="T584" s="58"/>
      <c r="U584" s="58"/>
      <c r="V584" s="31"/>
      <c r="X584" s="6"/>
    </row>
    <row r="585" ht="14.25" customHeight="1">
      <c r="E585" s="80"/>
      <c r="K585" s="31"/>
      <c r="L585" s="31"/>
      <c r="M585" s="58"/>
      <c r="N585" s="58"/>
      <c r="O585" s="58"/>
      <c r="P585" s="58"/>
      <c r="Q585" s="58"/>
      <c r="R585" s="58"/>
      <c r="S585" s="58"/>
      <c r="T585" s="58"/>
      <c r="U585" s="58"/>
      <c r="V585" s="31"/>
      <c r="X585" s="6"/>
    </row>
    <row r="586" ht="14.25" customHeight="1">
      <c r="E586" s="80"/>
      <c r="K586" s="31"/>
      <c r="L586" s="31"/>
      <c r="M586" s="58"/>
      <c r="N586" s="58"/>
      <c r="O586" s="58"/>
      <c r="P586" s="58"/>
      <c r="Q586" s="58"/>
      <c r="R586" s="58"/>
      <c r="S586" s="58"/>
      <c r="T586" s="58"/>
      <c r="U586" s="58"/>
      <c r="V586" s="31"/>
      <c r="X586" s="6"/>
    </row>
    <row r="587" ht="14.25" customHeight="1">
      <c r="E587" s="80"/>
      <c r="K587" s="31"/>
      <c r="L587" s="31"/>
      <c r="M587" s="58"/>
      <c r="N587" s="58"/>
      <c r="O587" s="58"/>
      <c r="P587" s="58"/>
      <c r="Q587" s="58"/>
      <c r="R587" s="58"/>
      <c r="S587" s="58"/>
      <c r="T587" s="58"/>
      <c r="U587" s="58"/>
      <c r="V587" s="31"/>
      <c r="X587" s="6"/>
    </row>
    <row r="588" ht="14.25" customHeight="1">
      <c r="E588" s="80"/>
      <c r="K588" s="31"/>
      <c r="L588" s="31"/>
      <c r="M588" s="58"/>
      <c r="N588" s="58"/>
      <c r="O588" s="58"/>
      <c r="P588" s="58"/>
      <c r="Q588" s="58"/>
      <c r="R588" s="58"/>
      <c r="S588" s="58"/>
      <c r="T588" s="58"/>
      <c r="U588" s="58"/>
      <c r="V588" s="31"/>
      <c r="X588" s="6"/>
    </row>
    <row r="589" ht="14.25" customHeight="1">
      <c r="E589" s="80"/>
      <c r="K589" s="31"/>
      <c r="L589" s="31"/>
      <c r="M589" s="58"/>
      <c r="N589" s="58"/>
      <c r="O589" s="58"/>
      <c r="P589" s="58"/>
      <c r="Q589" s="58"/>
      <c r="R589" s="58"/>
      <c r="S589" s="58"/>
      <c r="T589" s="58"/>
      <c r="U589" s="58"/>
      <c r="V589" s="31"/>
      <c r="X589" s="6"/>
    </row>
    <row r="590" ht="14.25" customHeight="1">
      <c r="E590" s="80"/>
      <c r="K590" s="31"/>
      <c r="L590" s="31"/>
      <c r="M590" s="58"/>
      <c r="N590" s="58"/>
      <c r="O590" s="58"/>
      <c r="P590" s="58"/>
      <c r="Q590" s="58"/>
      <c r="R590" s="58"/>
      <c r="S590" s="58"/>
      <c r="T590" s="58"/>
      <c r="U590" s="58"/>
      <c r="V590" s="31"/>
      <c r="X590" s="6"/>
    </row>
    <row r="591" ht="14.25" customHeight="1">
      <c r="E591" s="80"/>
      <c r="K591" s="31"/>
      <c r="L591" s="31"/>
      <c r="M591" s="58"/>
      <c r="N591" s="58"/>
      <c r="O591" s="58"/>
      <c r="P591" s="58"/>
      <c r="Q591" s="58"/>
      <c r="R591" s="58"/>
      <c r="S591" s="58"/>
      <c r="T591" s="58"/>
      <c r="U591" s="58"/>
      <c r="V591" s="31"/>
      <c r="X591" s="6"/>
    </row>
    <row r="592" ht="14.25" customHeight="1">
      <c r="E592" s="80"/>
      <c r="K592" s="31"/>
      <c r="L592" s="31"/>
      <c r="M592" s="58"/>
      <c r="N592" s="58"/>
      <c r="O592" s="58"/>
      <c r="P592" s="58"/>
      <c r="Q592" s="58"/>
      <c r="R592" s="58"/>
      <c r="S592" s="58"/>
      <c r="T592" s="58"/>
      <c r="U592" s="58"/>
      <c r="V592" s="31"/>
      <c r="X592" s="6"/>
    </row>
    <row r="593" ht="14.25" customHeight="1">
      <c r="E593" s="80"/>
      <c r="K593" s="31"/>
      <c r="L593" s="31"/>
      <c r="M593" s="58"/>
      <c r="N593" s="58"/>
      <c r="O593" s="58"/>
      <c r="P593" s="58"/>
      <c r="Q593" s="58"/>
      <c r="R593" s="58"/>
      <c r="S593" s="58"/>
      <c r="T593" s="58"/>
      <c r="U593" s="58"/>
      <c r="V593" s="31"/>
      <c r="X593" s="6"/>
    </row>
    <row r="594" ht="14.25" customHeight="1">
      <c r="E594" s="80"/>
      <c r="K594" s="31"/>
      <c r="L594" s="31"/>
      <c r="M594" s="58"/>
      <c r="N594" s="58"/>
      <c r="O594" s="58"/>
      <c r="P594" s="58"/>
      <c r="Q594" s="58"/>
      <c r="R594" s="58"/>
      <c r="S594" s="58"/>
      <c r="T594" s="58"/>
      <c r="U594" s="58"/>
      <c r="V594" s="31"/>
      <c r="X594" s="6"/>
    </row>
    <row r="595" ht="14.25" customHeight="1">
      <c r="E595" s="80"/>
      <c r="K595" s="31"/>
      <c r="L595" s="31"/>
      <c r="M595" s="58"/>
      <c r="N595" s="58"/>
      <c r="O595" s="58"/>
      <c r="P595" s="58"/>
      <c r="Q595" s="58"/>
      <c r="R595" s="58"/>
      <c r="S595" s="58"/>
      <c r="T595" s="58"/>
      <c r="U595" s="58"/>
      <c r="V595" s="31"/>
      <c r="X595" s="6"/>
    </row>
    <row r="596" ht="14.25" customHeight="1">
      <c r="E596" s="80"/>
      <c r="K596" s="31"/>
      <c r="L596" s="31"/>
      <c r="M596" s="58"/>
      <c r="N596" s="58"/>
      <c r="O596" s="58"/>
      <c r="P596" s="58"/>
      <c r="Q596" s="58"/>
      <c r="R596" s="58"/>
      <c r="S596" s="58"/>
      <c r="T596" s="58"/>
      <c r="U596" s="58"/>
      <c r="V596" s="31"/>
      <c r="X596" s="6"/>
    </row>
    <row r="597" ht="14.25" customHeight="1">
      <c r="E597" s="80"/>
      <c r="K597" s="31"/>
      <c r="L597" s="31"/>
      <c r="M597" s="58"/>
      <c r="N597" s="58"/>
      <c r="O597" s="58"/>
      <c r="P597" s="58"/>
      <c r="Q597" s="58"/>
      <c r="R597" s="58"/>
      <c r="S597" s="58"/>
      <c r="T597" s="58"/>
      <c r="U597" s="58"/>
      <c r="V597" s="31"/>
      <c r="X597" s="6"/>
    </row>
    <row r="598" ht="14.25" customHeight="1">
      <c r="E598" s="80"/>
      <c r="K598" s="31"/>
      <c r="L598" s="31"/>
      <c r="M598" s="58"/>
      <c r="N598" s="58"/>
      <c r="O598" s="58"/>
      <c r="P598" s="58"/>
      <c r="Q598" s="58"/>
      <c r="R598" s="58"/>
      <c r="S598" s="58"/>
      <c r="T598" s="58"/>
      <c r="U598" s="58"/>
      <c r="V598" s="31"/>
      <c r="X598" s="6"/>
    </row>
    <row r="599" ht="14.25" customHeight="1">
      <c r="E599" s="80"/>
      <c r="K599" s="31"/>
      <c r="L599" s="31"/>
      <c r="M599" s="58"/>
      <c r="N599" s="58"/>
      <c r="O599" s="58"/>
      <c r="P599" s="58"/>
      <c r="Q599" s="58"/>
      <c r="R599" s="58"/>
      <c r="S599" s="58"/>
      <c r="T599" s="58"/>
      <c r="U599" s="58"/>
      <c r="V599" s="31"/>
      <c r="X599" s="6"/>
    </row>
    <row r="600" ht="14.25" customHeight="1">
      <c r="E600" s="80"/>
      <c r="K600" s="31"/>
      <c r="L600" s="31"/>
      <c r="M600" s="58"/>
      <c r="N600" s="58"/>
      <c r="O600" s="58"/>
      <c r="P600" s="58"/>
      <c r="Q600" s="58"/>
      <c r="R600" s="58"/>
      <c r="S600" s="58"/>
      <c r="T600" s="58"/>
      <c r="U600" s="58"/>
      <c r="V600" s="31"/>
      <c r="X600" s="6"/>
    </row>
    <row r="601" ht="14.25" customHeight="1">
      <c r="E601" s="80"/>
      <c r="K601" s="31"/>
      <c r="L601" s="31"/>
      <c r="M601" s="58"/>
      <c r="N601" s="58"/>
      <c r="O601" s="58"/>
      <c r="P601" s="58"/>
      <c r="Q601" s="58"/>
      <c r="R601" s="58"/>
      <c r="S601" s="58"/>
      <c r="T601" s="58"/>
      <c r="U601" s="58"/>
      <c r="V601" s="31"/>
      <c r="X601" s="6"/>
    </row>
    <row r="602" ht="14.25" customHeight="1">
      <c r="E602" s="80"/>
      <c r="K602" s="31"/>
      <c r="L602" s="31"/>
      <c r="M602" s="58"/>
      <c r="N602" s="58"/>
      <c r="O602" s="58"/>
      <c r="P602" s="58"/>
      <c r="Q602" s="58"/>
      <c r="R602" s="58"/>
      <c r="S602" s="58"/>
      <c r="T602" s="58"/>
      <c r="U602" s="58"/>
      <c r="V602" s="31"/>
      <c r="X602" s="6"/>
    </row>
    <row r="603" ht="14.25" customHeight="1">
      <c r="E603" s="80"/>
      <c r="K603" s="31"/>
      <c r="L603" s="31"/>
      <c r="M603" s="58"/>
      <c r="N603" s="58"/>
      <c r="O603" s="58"/>
      <c r="P603" s="58"/>
      <c r="Q603" s="58"/>
      <c r="R603" s="58"/>
      <c r="S603" s="58"/>
      <c r="T603" s="58"/>
      <c r="U603" s="58"/>
      <c r="V603" s="31"/>
      <c r="X603" s="6"/>
    </row>
    <row r="604" ht="14.25" customHeight="1">
      <c r="E604" s="80"/>
      <c r="K604" s="31"/>
      <c r="L604" s="31"/>
      <c r="M604" s="58"/>
      <c r="N604" s="58"/>
      <c r="O604" s="58"/>
      <c r="P604" s="58"/>
      <c r="Q604" s="58"/>
      <c r="R604" s="58"/>
      <c r="S604" s="58"/>
      <c r="T604" s="58"/>
      <c r="U604" s="58"/>
      <c r="V604" s="31"/>
      <c r="X604" s="6"/>
    </row>
    <row r="605" ht="14.25" customHeight="1">
      <c r="E605" s="80"/>
      <c r="K605" s="31"/>
      <c r="L605" s="31"/>
      <c r="M605" s="58"/>
      <c r="N605" s="58"/>
      <c r="O605" s="58"/>
      <c r="P605" s="58"/>
      <c r="Q605" s="58"/>
      <c r="R605" s="58"/>
      <c r="S605" s="58"/>
      <c r="T605" s="58"/>
      <c r="U605" s="58"/>
      <c r="V605" s="31"/>
      <c r="X605" s="6"/>
    </row>
    <row r="606" ht="14.25" customHeight="1">
      <c r="E606" s="80"/>
      <c r="K606" s="31"/>
      <c r="L606" s="31"/>
      <c r="M606" s="58"/>
      <c r="N606" s="58"/>
      <c r="O606" s="58"/>
      <c r="P606" s="58"/>
      <c r="Q606" s="58"/>
      <c r="R606" s="58"/>
      <c r="S606" s="58"/>
      <c r="T606" s="58"/>
      <c r="U606" s="58"/>
      <c r="V606" s="31"/>
      <c r="X606" s="6"/>
    </row>
    <row r="607" ht="14.25" customHeight="1">
      <c r="E607" s="80"/>
      <c r="K607" s="31"/>
      <c r="L607" s="31"/>
      <c r="M607" s="58"/>
      <c r="N607" s="58"/>
      <c r="O607" s="58"/>
      <c r="P607" s="58"/>
      <c r="Q607" s="58"/>
      <c r="R607" s="58"/>
      <c r="S607" s="58"/>
      <c r="T607" s="58"/>
      <c r="U607" s="58"/>
      <c r="V607" s="31"/>
      <c r="X607" s="6"/>
    </row>
    <row r="608" ht="14.25" customHeight="1">
      <c r="E608" s="80"/>
      <c r="K608" s="31"/>
      <c r="L608" s="31"/>
      <c r="M608" s="58"/>
      <c r="N608" s="58"/>
      <c r="O608" s="58"/>
      <c r="P608" s="58"/>
      <c r="Q608" s="58"/>
      <c r="R608" s="58"/>
      <c r="S608" s="58"/>
      <c r="T608" s="58"/>
      <c r="U608" s="58"/>
      <c r="V608" s="31"/>
      <c r="X608" s="6"/>
    </row>
    <row r="609" ht="14.25" customHeight="1">
      <c r="E609" s="80"/>
      <c r="K609" s="31"/>
      <c r="L609" s="31"/>
      <c r="M609" s="58"/>
      <c r="N609" s="58"/>
      <c r="O609" s="58"/>
      <c r="P609" s="58"/>
      <c r="Q609" s="58"/>
      <c r="R609" s="58"/>
      <c r="S609" s="58"/>
      <c r="T609" s="58"/>
      <c r="U609" s="58"/>
      <c r="V609" s="31"/>
      <c r="X609" s="6"/>
    </row>
    <row r="610" ht="14.25" customHeight="1">
      <c r="E610" s="80"/>
      <c r="K610" s="31"/>
      <c r="L610" s="31"/>
      <c r="M610" s="58"/>
      <c r="N610" s="58"/>
      <c r="O610" s="58"/>
      <c r="P610" s="58"/>
      <c r="Q610" s="58"/>
      <c r="R610" s="58"/>
      <c r="S610" s="58"/>
      <c r="T610" s="58"/>
      <c r="U610" s="58"/>
      <c r="V610" s="31"/>
      <c r="X610" s="6"/>
    </row>
    <row r="611" ht="14.25" customHeight="1">
      <c r="E611" s="80"/>
      <c r="K611" s="31"/>
      <c r="L611" s="31"/>
      <c r="M611" s="58"/>
      <c r="N611" s="58"/>
      <c r="O611" s="58"/>
      <c r="P611" s="58"/>
      <c r="Q611" s="58"/>
      <c r="R611" s="58"/>
      <c r="S611" s="58"/>
      <c r="T611" s="58"/>
      <c r="U611" s="58"/>
      <c r="V611" s="31"/>
      <c r="X611" s="6"/>
    </row>
    <row r="612" ht="14.25" customHeight="1">
      <c r="E612" s="80"/>
      <c r="K612" s="31"/>
      <c r="L612" s="31"/>
      <c r="M612" s="58"/>
      <c r="N612" s="58"/>
      <c r="O612" s="58"/>
      <c r="P612" s="58"/>
      <c r="Q612" s="58"/>
      <c r="R612" s="58"/>
      <c r="S612" s="58"/>
      <c r="T612" s="58"/>
      <c r="U612" s="58"/>
      <c r="V612" s="31"/>
      <c r="X612" s="6"/>
    </row>
    <row r="613" ht="14.25" customHeight="1">
      <c r="E613" s="80"/>
      <c r="K613" s="31"/>
      <c r="L613" s="31"/>
      <c r="M613" s="58"/>
      <c r="N613" s="58"/>
      <c r="O613" s="58"/>
      <c r="P613" s="58"/>
      <c r="Q613" s="58"/>
      <c r="R613" s="58"/>
      <c r="S613" s="58"/>
      <c r="T613" s="58"/>
      <c r="U613" s="58"/>
      <c r="V613" s="31"/>
      <c r="X613" s="6"/>
    </row>
    <row r="614" ht="14.25" customHeight="1">
      <c r="E614" s="80"/>
      <c r="K614" s="31"/>
      <c r="L614" s="31"/>
      <c r="M614" s="58"/>
      <c r="N614" s="58"/>
      <c r="O614" s="58"/>
      <c r="P614" s="58"/>
      <c r="Q614" s="58"/>
      <c r="R614" s="58"/>
      <c r="S614" s="58"/>
      <c r="T614" s="58"/>
      <c r="U614" s="58"/>
      <c r="V614" s="31"/>
      <c r="X614" s="6"/>
    </row>
    <row r="615" ht="14.25" customHeight="1">
      <c r="E615" s="80"/>
      <c r="K615" s="31"/>
      <c r="L615" s="31"/>
      <c r="M615" s="58"/>
      <c r="N615" s="58"/>
      <c r="O615" s="58"/>
      <c r="P615" s="58"/>
      <c r="Q615" s="58"/>
      <c r="R615" s="58"/>
      <c r="S615" s="58"/>
      <c r="T615" s="58"/>
      <c r="U615" s="58"/>
      <c r="V615" s="31"/>
      <c r="X615" s="6"/>
    </row>
    <row r="616" ht="14.25" customHeight="1">
      <c r="E616" s="80"/>
      <c r="K616" s="31"/>
      <c r="L616" s="31"/>
      <c r="M616" s="58"/>
      <c r="N616" s="58"/>
      <c r="O616" s="58"/>
      <c r="P616" s="58"/>
      <c r="Q616" s="58"/>
      <c r="R616" s="58"/>
      <c r="S616" s="58"/>
      <c r="T616" s="58"/>
      <c r="U616" s="58"/>
      <c r="V616" s="31"/>
      <c r="X616" s="6"/>
    </row>
    <row r="617" ht="14.25" customHeight="1">
      <c r="E617" s="80"/>
      <c r="K617" s="31"/>
      <c r="L617" s="31"/>
      <c r="M617" s="58"/>
      <c r="N617" s="58"/>
      <c r="O617" s="58"/>
      <c r="P617" s="58"/>
      <c r="Q617" s="58"/>
      <c r="R617" s="58"/>
      <c r="S617" s="58"/>
      <c r="T617" s="58"/>
      <c r="U617" s="58"/>
      <c r="V617" s="31"/>
      <c r="X617" s="6"/>
    </row>
    <row r="618" ht="14.25" customHeight="1">
      <c r="E618" s="80"/>
      <c r="K618" s="31"/>
      <c r="L618" s="31"/>
      <c r="M618" s="58"/>
      <c r="N618" s="58"/>
      <c r="O618" s="58"/>
      <c r="P618" s="58"/>
      <c r="Q618" s="58"/>
      <c r="R618" s="58"/>
      <c r="S618" s="58"/>
      <c r="T618" s="58"/>
      <c r="U618" s="58"/>
      <c r="V618" s="31"/>
      <c r="X618" s="6"/>
    </row>
    <row r="619" ht="14.25" customHeight="1">
      <c r="E619" s="80"/>
      <c r="K619" s="31"/>
      <c r="L619" s="31"/>
      <c r="M619" s="58"/>
      <c r="N619" s="58"/>
      <c r="O619" s="58"/>
      <c r="P619" s="58"/>
      <c r="Q619" s="58"/>
      <c r="R619" s="58"/>
      <c r="S619" s="58"/>
      <c r="T619" s="58"/>
      <c r="U619" s="58"/>
      <c r="V619" s="31"/>
      <c r="X619" s="6"/>
    </row>
    <row r="620" ht="14.25" customHeight="1">
      <c r="E620" s="80"/>
      <c r="K620" s="31"/>
      <c r="L620" s="31"/>
      <c r="M620" s="58"/>
      <c r="N620" s="58"/>
      <c r="O620" s="58"/>
      <c r="P620" s="58"/>
      <c r="Q620" s="58"/>
      <c r="R620" s="58"/>
      <c r="S620" s="58"/>
      <c r="T620" s="58"/>
      <c r="U620" s="58"/>
      <c r="V620" s="31"/>
      <c r="X620" s="6"/>
    </row>
    <row r="621" ht="14.25" customHeight="1">
      <c r="E621" s="80"/>
      <c r="K621" s="31"/>
      <c r="L621" s="31"/>
      <c r="M621" s="58"/>
      <c r="N621" s="58"/>
      <c r="O621" s="58"/>
      <c r="P621" s="58"/>
      <c r="Q621" s="58"/>
      <c r="R621" s="58"/>
      <c r="S621" s="58"/>
      <c r="T621" s="58"/>
      <c r="U621" s="58"/>
      <c r="V621" s="31"/>
      <c r="X621" s="6"/>
    </row>
    <row r="622" ht="14.25" customHeight="1">
      <c r="E622" s="80"/>
      <c r="K622" s="31"/>
      <c r="L622" s="31"/>
      <c r="M622" s="58"/>
      <c r="N622" s="58"/>
      <c r="O622" s="58"/>
      <c r="P622" s="58"/>
      <c r="Q622" s="58"/>
      <c r="R622" s="58"/>
      <c r="S622" s="58"/>
      <c r="T622" s="58"/>
      <c r="U622" s="58"/>
      <c r="V622" s="31"/>
      <c r="X622" s="6"/>
    </row>
    <row r="623" ht="14.25" customHeight="1">
      <c r="E623" s="80"/>
      <c r="K623" s="31"/>
      <c r="L623" s="31"/>
      <c r="M623" s="58"/>
      <c r="N623" s="58"/>
      <c r="O623" s="58"/>
      <c r="P623" s="58"/>
      <c r="Q623" s="58"/>
      <c r="R623" s="58"/>
      <c r="S623" s="58"/>
      <c r="T623" s="58"/>
      <c r="U623" s="58"/>
      <c r="V623" s="31"/>
      <c r="X623" s="6"/>
    </row>
    <row r="624" ht="14.25" customHeight="1">
      <c r="E624" s="80"/>
      <c r="K624" s="31"/>
      <c r="L624" s="31"/>
      <c r="M624" s="58"/>
      <c r="N624" s="58"/>
      <c r="O624" s="58"/>
      <c r="P624" s="58"/>
      <c r="Q624" s="58"/>
      <c r="R624" s="58"/>
      <c r="S624" s="58"/>
      <c r="T624" s="58"/>
      <c r="U624" s="58"/>
      <c r="V624" s="31"/>
      <c r="X624" s="6"/>
    </row>
    <row r="625" ht="14.25" customHeight="1">
      <c r="E625" s="80"/>
      <c r="K625" s="31"/>
      <c r="L625" s="31"/>
      <c r="M625" s="58"/>
      <c r="N625" s="58"/>
      <c r="O625" s="58"/>
      <c r="P625" s="58"/>
      <c r="Q625" s="58"/>
      <c r="R625" s="58"/>
      <c r="S625" s="58"/>
      <c r="T625" s="58"/>
      <c r="U625" s="58"/>
      <c r="V625" s="31"/>
      <c r="X625" s="6"/>
    </row>
    <row r="626" ht="14.25" customHeight="1">
      <c r="E626" s="80"/>
      <c r="K626" s="31"/>
      <c r="L626" s="31"/>
      <c r="M626" s="58"/>
      <c r="N626" s="58"/>
      <c r="O626" s="58"/>
      <c r="P626" s="58"/>
      <c r="Q626" s="58"/>
      <c r="R626" s="58"/>
      <c r="S626" s="58"/>
      <c r="T626" s="58"/>
      <c r="U626" s="58"/>
      <c r="V626" s="31"/>
      <c r="X626" s="6"/>
    </row>
    <row r="627" ht="14.25" customHeight="1">
      <c r="E627" s="80"/>
      <c r="K627" s="31"/>
      <c r="L627" s="31"/>
      <c r="M627" s="58"/>
      <c r="N627" s="58"/>
      <c r="O627" s="58"/>
      <c r="P627" s="58"/>
      <c r="Q627" s="58"/>
      <c r="R627" s="58"/>
      <c r="S627" s="58"/>
      <c r="T627" s="58"/>
      <c r="U627" s="58"/>
      <c r="V627" s="31"/>
      <c r="X627" s="6"/>
    </row>
    <row r="628" ht="14.25" customHeight="1">
      <c r="E628" s="80"/>
      <c r="K628" s="31"/>
      <c r="L628" s="31"/>
      <c r="M628" s="58"/>
      <c r="N628" s="58"/>
      <c r="O628" s="58"/>
      <c r="P628" s="58"/>
      <c r="Q628" s="58"/>
      <c r="R628" s="58"/>
      <c r="S628" s="58"/>
      <c r="T628" s="58"/>
      <c r="U628" s="58"/>
      <c r="V628" s="31"/>
      <c r="X628" s="6"/>
    </row>
    <row r="629" ht="14.25" customHeight="1">
      <c r="E629" s="80"/>
      <c r="K629" s="31"/>
      <c r="L629" s="31"/>
      <c r="M629" s="58"/>
      <c r="N629" s="58"/>
      <c r="O629" s="58"/>
      <c r="P629" s="58"/>
      <c r="Q629" s="58"/>
      <c r="R629" s="58"/>
      <c r="S629" s="58"/>
      <c r="T629" s="58"/>
      <c r="U629" s="58"/>
      <c r="V629" s="31"/>
      <c r="X629" s="6"/>
    </row>
    <row r="630" ht="14.25" customHeight="1">
      <c r="E630" s="80"/>
      <c r="K630" s="31"/>
      <c r="L630" s="31"/>
      <c r="M630" s="58"/>
      <c r="N630" s="58"/>
      <c r="O630" s="58"/>
      <c r="P630" s="58"/>
      <c r="Q630" s="58"/>
      <c r="R630" s="58"/>
      <c r="S630" s="58"/>
      <c r="T630" s="58"/>
      <c r="U630" s="58"/>
      <c r="V630" s="31"/>
      <c r="X630" s="6"/>
    </row>
    <row r="631" ht="14.25" customHeight="1">
      <c r="E631" s="80"/>
      <c r="K631" s="31"/>
      <c r="L631" s="31"/>
      <c r="M631" s="58"/>
      <c r="N631" s="58"/>
      <c r="O631" s="58"/>
      <c r="P631" s="58"/>
      <c r="Q631" s="58"/>
      <c r="R631" s="58"/>
      <c r="S631" s="58"/>
      <c r="T631" s="58"/>
      <c r="U631" s="58"/>
      <c r="V631" s="31"/>
      <c r="X631" s="6"/>
    </row>
    <row r="632" ht="14.25" customHeight="1">
      <c r="E632" s="80"/>
      <c r="K632" s="31"/>
      <c r="L632" s="31"/>
      <c r="M632" s="58"/>
      <c r="N632" s="58"/>
      <c r="O632" s="58"/>
      <c r="P632" s="58"/>
      <c r="Q632" s="58"/>
      <c r="R632" s="58"/>
      <c r="S632" s="58"/>
      <c r="T632" s="58"/>
      <c r="U632" s="58"/>
      <c r="V632" s="31"/>
      <c r="X632" s="6"/>
    </row>
    <row r="633" ht="14.25" customHeight="1">
      <c r="E633" s="80"/>
      <c r="K633" s="31"/>
      <c r="L633" s="31"/>
      <c r="M633" s="58"/>
      <c r="N633" s="58"/>
      <c r="O633" s="58"/>
      <c r="P633" s="58"/>
      <c r="Q633" s="58"/>
      <c r="R633" s="58"/>
      <c r="S633" s="58"/>
      <c r="T633" s="58"/>
      <c r="U633" s="58"/>
      <c r="V633" s="31"/>
      <c r="X633" s="6"/>
    </row>
    <row r="634" ht="14.25" customHeight="1">
      <c r="E634" s="80"/>
      <c r="K634" s="31"/>
      <c r="L634" s="31"/>
      <c r="M634" s="58"/>
      <c r="N634" s="58"/>
      <c r="O634" s="58"/>
      <c r="P634" s="58"/>
      <c r="Q634" s="58"/>
      <c r="R634" s="58"/>
      <c r="S634" s="58"/>
      <c r="T634" s="58"/>
      <c r="U634" s="58"/>
      <c r="V634" s="31"/>
      <c r="X634" s="6"/>
    </row>
    <row r="635" ht="14.25" customHeight="1">
      <c r="E635" s="80"/>
      <c r="K635" s="31"/>
      <c r="L635" s="31"/>
      <c r="M635" s="58"/>
      <c r="N635" s="58"/>
      <c r="O635" s="58"/>
      <c r="P635" s="58"/>
      <c r="Q635" s="58"/>
      <c r="R635" s="58"/>
      <c r="S635" s="58"/>
      <c r="T635" s="58"/>
      <c r="U635" s="58"/>
      <c r="V635" s="31"/>
      <c r="X635" s="6"/>
    </row>
    <row r="636" ht="14.25" customHeight="1">
      <c r="E636" s="80"/>
      <c r="K636" s="31"/>
      <c r="L636" s="31"/>
      <c r="M636" s="58"/>
      <c r="N636" s="58"/>
      <c r="O636" s="58"/>
      <c r="P636" s="58"/>
      <c r="Q636" s="58"/>
      <c r="R636" s="58"/>
      <c r="S636" s="58"/>
      <c r="T636" s="58"/>
      <c r="U636" s="58"/>
      <c r="V636" s="31"/>
      <c r="X636" s="6"/>
    </row>
    <row r="637" ht="14.25" customHeight="1">
      <c r="E637" s="80"/>
      <c r="K637" s="31"/>
      <c r="L637" s="31"/>
      <c r="M637" s="58"/>
      <c r="N637" s="58"/>
      <c r="O637" s="58"/>
      <c r="P637" s="58"/>
      <c r="Q637" s="58"/>
      <c r="R637" s="58"/>
      <c r="S637" s="58"/>
      <c r="T637" s="58"/>
      <c r="U637" s="58"/>
      <c r="V637" s="31"/>
      <c r="X637" s="6"/>
    </row>
    <row r="638" ht="14.25" customHeight="1">
      <c r="E638" s="80"/>
      <c r="K638" s="31"/>
      <c r="L638" s="31"/>
      <c r="M638" s="58"/>
      <c r="N638" s="58"/>
      <c r="O638" s="58"/>
      <c r="P638" s="58"/>
      <c r="Q638" s="58"/>
      <c r="R638" s="58"/>
      <c r="S638" s="58"/>
      <c r="T638" s="58"/>
      <c r="U638" s="58"/>
      <c r="V638" s="31"/>
      <c r="X638" s="6"/>
    </row>
    <row r="639" ht="14.25" customHeight="1">
      <c r="E639" s="80"/>
      <c r="K639" s="31"/>
      <c r="L639" s="31"/>
      <c r="M639" s="58"/>
      <c r="N639" s="58"/>
      <c r="O639" s="58"/>
      <c r="P639" s="58"/>
      <c r="Q639" s="58"/>
      <c r="R639" s="58"/>
      <c r="S639" s="58"/>
      <c r="T639" s="58"/>
      <c r="U639" s="58"/>
      <c r="V639" s="31"/>
      <c r="X639" s="6"/>
    </row>
    <row r="640" ht="14.25" customHeight="1">
      <c r="E640" s="80"/>
      <c r="K640" s="31"/>
      <c r="L640" s="31"/>
      <c r="M640" s="58"/>
      <c r="N640" s="58"/>
      <c r="O640" s="58"/>
      <c r="P640" s="58"/>
      <c r="Q640" s="58"/>
      <c r="R640" s="58"/>
      <c r="S640" s="58"/>
      <c r="T640" s="58"/>
      <c r="U640" s="58"/>
      <c r="V640" s="31"/>
      <c r="X640" s="6"/>
    </row>
    <row r="641" ht="14.25" customHeight="1">
      <c r="E641" s="80"/>
      <c r="K641" s="31"/>
      <c r="L641" s="31"/>
      <c r="M641" s="58"/>
      <c r="N641" s="58"/>
      <c r="O641" s="58"/>
      <c r="P641" s="58"/>
      <c r="Q641" s="58"/>
      <c r="R641" s="58"/>
      <c r="S641" s="58"/>
      <c r="T641" s="58"/>
      <c r="U641" s="58"/>
      <c r="V641" s="31"/>
      <c r="X641" s="6"/>
    </row>
    <row r="642" ht="14.25" customHeight="1">
      <c r="E642" s="80"/>
      <c r="K642" s="31"/>
      <c r="L642" s="31"/>
      <c r="M642" s="58"/>
      <c r="N642" s="58"/>
      <c r="O642" s="58"/>
      <c r="P642" s="58"/>
      <c r="Q642" s="58"/>
      <c r="R642" s="58"/>
      <c r="S642" s="58"/>
      <c r="T642" s="58"/>
      <c r="U642" s="58"/>
      <c r="V642" s="31"/>
      <c r="X642" s="6"/>
    </row>
    <row r="643" ht="14.25" customHeight="1">
      <c r="E643" s="80"/>
      <c r="K643" s="31"/>
      <c r="L643" s="31"/>
      <c r="M643" s="58"/>
      <c r="N643" s="58"/>
      <c r="O643" s="58"/>
      <c r="P643" s="58"/>
      <c r="Q643" s="58"/>
      <c r="R643" s="58"/>
      <c r="S643" s="58"/>
      <c r="T643" s="58"/>
      <c r="U643" s="58"/>
      <c r="V643" s="31"/>
      <c r="X643" s="6"/>
    </row>
    <row r="644" ht="14.25" customHeight="1">
      <c r="E644" s="80"/>
      <c r="K644" s="31"/>
      <c r="L644" s="31"/>
      <c r="M644" s="58"/>
      <c r="N644" s="58"/>
      <c r="O644" s="58"/>
      <c r="P644" s="58"/>
      <c r="Q644" s="58"/>
      <c r="R644" s="58"/>
      <c r="S644" s="58"/>
      <c r="T644" s="58"/>
      <c r="U644" s="58"/>
      <c r="V644" s="31"/>
      <c r="X644" s="6"/>
    </row>
    <row r="645" ht="14.25" customHeight="1">
      <c r="E645" s="80"/>
      <c r="K645" s="31"/>
      <c r="L645" s="31"/>
      <c r="M645" s="58"/>
      <c r="N645" s="58"/>
      <c r="O645" s="58"/>
      <c r="P645" s="58"/>
      <c r="Q645" s="58"/>
      <c r="R645" s="58"/>
      <c r="S645" s="58"/>
      <c r="T645" s="58"/>
      <c r="U645" s="58"/>
      <c r="V645" s="31"/>
      <c r="X645" s="6"/>
    </row>
    <row r="646" ht="14.25" customHeight="1">
      <c r="E646" s="80"/>
      <c r="K646" s="31"/>
      <c r="L646" s="31"/>
      <c r="M646" s="58"/>
      <c r="N646" s="58"/>
      <c r="O646" s="58"/>
      <c r="P646" s="58"/>
      <c r="Q646" s="58"/>
      <c r="R646" s="58"/>
      <c r="S646" s="58"/>
      <c r="T646" s="58"/>
      <c r="U646" s="58"/>
      <c r="V646" s="31"/>
      <c r="X646" s="6"/>
    </row>
    <row r="647" ht="14.25" customHeight="1">
      <c r="E647" s="80"/>
      <c r="K647" s="31"/>
      <c r="L647" s="31"/>
      <c r="M647" s="58"/>
      <c r="N647" s="58"/>
      <c r="O647" s="58"/>
      <c r="P647" s="58"/>
      <c r="Q647" s="58"/>
      <c r="R647" s="58"/>
      <c r="S647" s="58"/>
      <c r="T647" s="58"/>
      <c r="U647" s="58"/>
      <c r="V647" s="31"/>
      <c r="X647" s="6"/>
    </row>
    <row r="648" ht="14.25" customHeight="1">
      <c r="E648" s="80"/>
      <c r="K648" s="31"/>
      <c r="L648" s="31"/>
      <c r="M648" s="58"/>
      <c r="N648" s="58"/>
      <c r="O648" s="58"/>
      <c r="P648" s="58"/>
      <c r="Q648" s="58"/>
      <c r="R648" s="58"/>
      <c r="S648" s="58"/>
      <c r="T648" s="58"/>
      <c r="U648" s="58"/>
      <c r="V648" s="31"/>
      <c r="X648" s="6"/>
    </row>
    <row r="649" ht="14.25" customHeight="1">
      <c r="E649" s="80"/>
      <c r="K649" s="31"/>
      <c r="L649" s="31"/>
      <c r="M649" s="58"/>
      <c r="N649" s="58"/>
      <c r="O649" s="58"/>
      <c r="P649" s="58"/>
      <c r="Q649" s="58"/>
      <c r="R649" s="58"/>
      <c r="S649" s="58"/>
      <c r="T649" s="58"/>
      <c r="U649" s="58"/>
      <c r="V649" s="31"/>
      <c r="X649" s="6"/>
    </row>
    <row r="650" ht="14.25" customHeight="1">
      <c r="E650" s="80"/>
      <c r="K650" s="31"/>
      <c r="L650" s="31"/>
      <c r="M650" s="58"/>
      <c r="N650" s="58"/>
      <c r="O650" s="58"/>
      <c r="P650" s="58"/>
      <c r="Q650" s="58"/>
      <c r="R650" s="58"/>
      <c r="S650" s="58"/>
      <c r="T650" s="58"/>
      <c r="U650" s="58"/>
      <c r="V650" s="31"/>
      <c r="X650" s="6"/>
    </row>
    <row r="651" ht="14.25" customHeight="1">
      <c r="E651" s="80"/>
      <c r="K651" s="31"/>
      <c r="L651" s="31"/>
      <c r="M651" s="58"/>
      <c r="N651" s="58"/>
      <c r="O651" s="58"/>
      <c r="P651" s="58"/>
      <c r="Q651" s="58"/>
      <c r="R651" s="58"/>
      <c r="S651" s="58"/>
      <c r="T651" s="58"/>
      <c r="U651" s="58"/>
      <c r="V651" s="31"/>
      <c r="X651" s="6"/>
    </row>
    <row r="652" ht="14.25" customHeight="1">
      <c r="E652" s="80"/>
      <c r="K652" s="31"/>
      <c r="L652" s="31"/>
      <c r="M652" s="58"/>
      <c r="N652" s="58"/>
      <c r="O652" s="58"/>
      <c r="P652" s="58"/>
      <c r="Q652" s="58"/>
      <c r="R652" s="58"/>
      <c r="S652" s="58"/>
      <c r="T652" s="58"/>
      <c r="U652" s="58"/>
      <c r="V652" s="31"/>
      <c r="X652" s="6"/>
    </row>
    <row r="653" ht="14.25" customHeight="1">
      <c r="E653" s="80"/>
      <c r="K653" s="31"/>
      <c r="L653" s="31"/>
      <c r="M653" s="58"/>
      <c r="N653" s="58"/>
      <c r="O653" s="58"/>
      <c r="P653" s="58"/>
      <c r="Q653" s="58"/>
      <c r="R653" s="58"/>
      <c r="S653" s="58"/>
      <c r="T653" s="58"/>
      <c r="U653" s="58"/>
      <c r="V653" s="31"/>
      <c r="X653" s="6"/>
    </row>
    <row r="654" ht="14.25" customHeight="1">
      <c r="E654" s="80"/>
      <c r="K654" s="31"/>
      <c r="L654" s="31"/>
      <c r="M654" s="58"/>
      <c r="N654" s="58"/>
      <c r="O654" s="58"/>
      <c r="P654" s="58"/>
      <c r="Q654" s="58"/>
      <c r="R654" s="58"/>
      <c r="S654" s="58"/>
      <c r="T654" s="58"/>
      <c r="U654" s="58"/>
      <c r="V654" s="31"/>
      <c r="X654" s="6"/>
    </row>
    <row r="655" ht="14.25" customHeight="1">
      <c r="E655" s="80"/>
      <c r="K655" s="31"/>
      <c r="L655" s="31"/>
      <c r="M655" s="58"/>
      <c r="N655" s="58"/>
      <c r="O655" s="58"/>
      <c r="P655" s="58"/>
      <c r="Q655" s="58"/>
      <c r="R655" s="58"/>
      <c r="S655" s="58"/>
      <c r="T655" s="58"/>
      <c r="U655" s="58"/>
      <c r="V655" s="31"/>
      <c r="X655" s="6"/>
    </row>
    <row r="656" ht="14.25" customHeight="1">
      <c r="E656" s="80"/>
      <c r="K656" s="31"/>
      <c r="L656" s="31"/>
      <c r="M656" s="58"/>
      <c r="N656" s="58"/>
      <c r="O656" s="58"/>
      <c r="P656" s="58"/>
      <c r="Q656" s="58"/>
      <c r="R656" s="58"/>
      <c r="S656" s="58"/>
      <c r="T656" s="58"/>
      <c r="U656" s="58"/>
      <c r="V656" s="31"/>
      <c r="X656" s="6"/>
    </row>
    <row r="657" ht="14.25" customHeight="1">
      <c r="E657" s="80"/>
      <c r="K657" s="31"/>
      <c r="L657" s="31"/>
      <c r="M657" s="58"/>
      <c r="N657" s="58"/>
      <c r="O657" s="58"/>
      <c r="P657" s="58"/>
      <c r="Q657" s="58"/>
      <c r="R657" s="58"/>
      <c r="S657" s="58"/>
      <c r="T657" s="58"/>
      <c r="U657" s="58"/>
      <c r="V657" s="31"/>
      <c r="X657" s="6"/>
    </row>
    <row r="658" ht="14.25" customHeight="1">
      <c r="E658" s="80"/>
      <c r="K658" s="31"/>
      <c r="L658" s="31"/>
      <c r="M658" s="58"/>
      <c r="N658" s="58"/>
      <c r="O658" s="58"/>
      <c r="P658" s="58"/>
      <c r="Q658" s="58"/>
      <c r="R658" s="58"/>
      <c r="S658" s="58"/>
      <c r="T658" s="58"/>
      <c r="U658" s="58"/>
      <c r="V658" s="31"/>
      <c r="X658" s="6"/>
    </row>
    <row r="659" ht="14.25" customHeight="1">
      <c r="E659" s="80"/>
      <c r="K659" s="31"/>
      <c r="L659" s="31"/>
      <c r="M659" s="58"/>
      <c r="N659" s="58"/>
      <c r="O659" s="58"/>
      <c r="P659" s="58"/>
      <c r="Q659" s="58"/>
      <c r="R659" s="58"/>
      <c r="S659" s="58"/>
      <c r="T659" s="58"/>
      <c r="U659" s="58"/>
      <c r="V659" s="31"/>
      <c r="X659" s="6"/>
    </row>
    <row r="660" ht="14.25" customHeight="1">
      <c r="E660" s="80"/>
      <c r="K660" s="31"/>
      <c r="L660" s="31"/>
      <c r="M660" s="58"/>
      <c r="N660" s="58"/>
      <c r="O660" s="58"/>
      <c r="P660" s="58"/>
      <c r="Q660" s="58"/>
      <c r="R660" s="58"/>
      <c r="S660" s="58"/>
      <c r="T660" s="58"/>
      <c r="U660" s="58"/>
      <c r="V660" s="31"/>
      <c r="X660" s="6"/>
    </row>
    <row r="661" ht="14.25" customHeight="1">
      <c r="E661" s="80"/>
      <c r="K661" s="31"/>
      <c r="L661" s="31"/>
      <c r="M661" s="58"/>
      <c r="N661" s="58"/>
      <c r="O661" s="58"/>
      <c r="P661" s="58"/>
      <c r="Q661" s="58"/>
      <c r="R661" s="58"/>
      <c r="S661" s="58"/>
      <c r="T661" s="58"/>
      <c r="U661" s="58"/>
      <c r="V661" s="31"/>
      <c r="X661" s="6"/>
    </row>
    <row r="662" ht="14.25" customHeight="1">
      <c r="E662" s="80"/>
      <c r="K662" s="31"/>
      <c r="L662" s="31"/>
      <c r="M662" s="58"/>
      <c r="N662" s="58"/>
      <c r="O662" s="58"/>
      <c r="P662" s="58"/>
      <c r="Q662" s="58"/>
      <c r="R662" s="58"/>
      <c r="S662" s="58"/>
      <c r="T662" s="58"/>
      <c r="U662" s="58"/>
      <c r="V662" s="31"/>
      <c r="X662" s="6"/>
    </row>
    <row r="663" ht="14.25" customHeight="1">
      <c r="E663" s="80"/>
      <c r="K663" s="31"/>
      <c r="L663" s="31"/>
      <c r="M663" s="58"/>
      <c r="N663" s="58"/>
      <c r="O663" s="58"/>
      <c r="P663" s="58"/>
      <c r="Q663" s="58"/>
      <c r="R663" s="58"/>
      <c r="S663" s="58"/>
      <c r="T663" s="58"/>
      <c r="U663" s="58"/>
      <c r="V663" s="31"/>
      <c r="X663" s="6"/>
    </row>
    <row r="664" ht="14.25" customHeight="1">
      <c r="E664" s="80"/>
      <c r="K664" s="31"/>
      <c r="L664" s="31"/>
      <c r="M664" s="58"/>
      <c r="N664" s="58"/>
      <c r="O664" s="58"/>
      <c r="P664" s="58"/>
      <c r="Q664" s="58"/>
      <c r="R664" s="58"/>
      <c r="S664" s="58"/>
      <c r="T664" s="58"/>
      <c r="U664" s="58"/>
      <c r="V664" s="31"/>
      <c r="X664" s="6"/>
    </row>
    <row r="665" ht="14.25" customHeight="1">
      <c r="E665" s="80"/>
      <c r="K665" s="31"/>
      <c r="L665" s="31"/>
      <c r="M665" s="58"/>
      <c r="N665" s="58"/>
      <c r="O665" s="58"/>
      <c r="P665" s="58"/>
      <c r="Q665" s="58"/>
      <c r="R665" s="58"/>
      <c r="S665" s="58"/>
      <c r="T665" s="58"/>
      <c r="U665" s="58"/>
      <c r="V665" s="31"/>
      <c r="X665" s="6"/>
    </row>
    <row r="666" ht="14.25" customHeight="1">
      <c r="E666" s="80"/>
      <c r="K666" s="31"/>
      <c r="L666" s="31"/>
      <c r="M666" s="58"/>
      <c r="N666" s="58"/>
      <c r="O666" s="58"/>
      <c r="P666" s="58"/>
      <c r="Q666" s="58"/>
      <c r="R666" s="58"/>
      <c r="S666" s="58"/>
      <c r="T666" s="58"/>
      <c r="U666" s="58"/>
      <c r="V666" s="31"/>
      <c r="X666" s="6"/>
    </row>
    <row r="667" ht="14.25" customHeight="1">
      <c r="E667" s="80"/>
      <c r="K667" s="31"/>
      <c r="L667" s="31"/>
      <c r="M667" s="58"/>
      <c r="N667" s="58"/>
      <c r="O667" s="58"/>
      <c r="P667" s="58"/>
      <c r="Q667" s="58"/>
      <c r="R667" s="58"/>
      <c r="S667" s="58"/>
      <c r="T667" s="58"/>
      <c r="U667" s="58"/>
      <c r="V667" s="31"/>
      <c r="X667" s="6"/>
    </row>
    <row r="668" ht="14.25" customHeight="1">
      <c r="E668" s="80"/>
      <c r="K668" s="31"/>
      <c r="L668" s="31"/>
      <c r="M668" s="58"/>
      <c r="N668" s="58"/>
      <c r="O668" s="58"/>
      <c r="P668" s="58"/>
      <c r="Q668" s="58"/>
      <c r="R668" s="58"/>
      <c r="S668" s="58"/>
      <c r="T668" s="58"/>
      <c r="U668" s="58"/>
      <c r="V668" s="31"/>
      <c r="X668" s="6"/>
    </row>
    <row r="669" ht="14.25" customHeight="1">
      <c r="E669" s="80"/>
      <c r="K669" s="31"/>
      <c r="L669" s="31"/>
      <c r="M669" s="58"/>
      <c r="N669" s="58"/>
      <c r="O669" s="58"/>
      <c r="P669" s="58"/>
      <c r="Q669" s="58"/>
      <c r="R669" s="58"/>
      <c r="S669" s="58"/>
      <c r="T669" s="58"/>
      <c r="U669" s="58"/>
      <c r="V669" s="31"/>
      <c r="X669" s="6"/>
    </row>
    <row r="670" ht="14.25" customHeight="1">
      <c r="E670" s="80"/>
      <c r="K670" s="31"/>
      <c r="L670" s="31"/>
      <c r="M670" s="58"/>
      <c r="N670" s="58"/>
      <c r="O670" s="58"/>
      <c r="P670" s="58"/>
      <c r="Q670" s="58"/>
      <c r="R670" s="58"/>
      <c r="S670" s="58"/>
      <c r="T670" s="58"/>
      <c r="U670" s="58"/>
      <c r="V670" s="31"/>
      <c r="X670" s="6"/>
    </row>
    <row r="671" ht="14.25" customHeight="1">
      <c r="E671" s="80"/>
      <c r="K671" s="31"/>
      <c r="L671" s="31"/>
      <c r="M671" s="58"/>
      <c r="N671" s="58"/>
      <c r="O671" s="58"/>
      <c r="P671" s="58"/>
      <c r="Q671" s="58"/>
      <c r="R671" s="58"/>
      <c r="S671" s="58"/>
      <c r="T671" s="58"/>
      <c r="U671" s="58"/>
      <c r="V671" s="31"/>
      <c r="X671" s="6"/>
    </row>
    <row r="672" ht="14.25" customHeight="1">
      <c r="E672" s="80"/>
      <c r="K672" s="31"/>
      <c r="L672" s="31"/>
      <c r="M672" s="58"/>
      <c r="N672" s="58"/>
      <c r="O672" s="58"/>
      <c r="P672" s="58"/>
      <c r="Q672" s="58"/>
      <c r="R672" s="58"/>
      <c r="S672" s="58"/>
      <c r="T672" s="58"/>
      <c r="U672" s="58"/>
      <c r="V672" s="31"/>
      <c r="X672" s="6"/>
    </row>
    <row r="673" ht="14.25" customHeight="1">
      <c r="E673" s="80"/>
      <c r="K673" s="31"/>
      <c r="L673" s="31"/>
      <c r="M673" s="58"/>
      <c r="N673" s="58"/>
      <c r="O673" s="58"/>
      <c r="P673" s="58"/>
      <c r="Q673" s="58"/>
      <c r="R673" s="58"/>
      <c r="S673" s="58"/>
      <c r="T673" s="58"/>
      <c r="U673" s="58"/>
      <c r="V673" s="31"/>
      <c r="X673" s="6"/>
    </row>
    <row r="674" ht="14.25" customHeight="1">
      <c r="E674" s="80"/>
      <c r="K674" s="31"/>
      <c r="L674" s="31"/>
      <c r="M674" s="58"/>
      <c r="N674" s="58"/>
      <c r="O674" s="58"/>
      <c r="P674" s="58"/>
      <c r="Q674" s="58"/>
      <c r="R674" s="58"/>
      <c r="S674" s="58"/>
      <c r="T674" s="58"/>
      <c r="U674" s="58"/>
      <c r="V674" s="31"/>
      <c r="X674" s="6"/>
    </row>
    <row r="675" ht="14.25" customHeight="1">
      <c r="E675" s="80"/>
      <c r="K675" s="31"/>
      <c r="L675" s="31"/>
      <c r="M675" s="58"/>
      <c r="N675" s="58"/>
      <c r="O675" s="58"/>
      <c r="P675" s="58"/>
      <c r="Q675" s="58"/>
      <c r="R675" s="58"/>
      <c r="S675" s="58"/>
      <c r="T675" s="58"/>
      <c r="U675" s="58"/>
      <c r="V675" s="31"/>
      <c r="X675" s="6"/>
    </row>
    <row r="676" ht="14.25" customHeight="1">
      <c r="E676" s="80"/>
      <c r="K676" s="31"/>
      <c r="L676" s="31"/>
      <c r="M676" s="58"/>
      <c r="N676" s="58"/>
      <c r="O676" s="58"/>
      <c r="P676" s="58"/>
      <c r="Q676" s="58"/>
      <c r="R676" s="58"/>
      <c r="S676" s="58"/>
      <c r="T676" s="58"/>
      <c r="U676" s="58"/>
      <c r="V676" s="31"/>
      <c r="X676" s="6"/>
    </row>
    <row r="677" ht="14.25" customHeight="1">
      <c r="E677" s="80"/>
      <c r="K677" s="31"/>
      <c r="L677" s="31"/>
      <c r="M677" s="58"/>
      <c r="N677" s="58"/>
      <c r="O677" s="58"/>
      <c r="P677" s="58"/>
      <c r="Q677" s="58"/>
      <c r="R677" s="58"/>
      <c r="S677" s="58"/>
      <c r="T677" s="58"/>
      <c r="U677" s="58"/>
      <c r="V677" s="31"/>
      <c r="X677" s="6"/>
    </row>
    <row r="678" ht="14.25" customHeight="1">
      <c r="E678" s="80"/>
      <c r="K678" s="31"/>
      <c r="L678" s="31"/>
      <c r="M678" s="58"/>
      <c r="N678" s="58"/>
      <c r="O678" s="58"/>
      <c r="P678" s="58"/>
      <c r="Q678" s="58"/>
      <c r="R678" s="58"/>
      <c r="S678" s="58"/>
      <c r="T678" s="58"/>
      <c r="U678" s="58"/>
      <c r="V678" s="31"/>
      <c r="X678" s="6"/>
    </row>
    <row r="679" ht="14.25" customHeight="1">
      <c r="E679" s="80"/>
      <c r="K679" s="31"/>
      <c r="L679" s="31"/>
      <c r="M679" s="58"/>
      <c r="N679" s="58"/>
      <c r="O679" s="58"/>
      <c r="P679" s="58"/>
      <c r="Q679" s="58"/>
      <c r="R679" s="58"/>
      <c r="S679" s="58"/>
      <c r="T679" s="58"/>
      <c r="U679" s="58"/>
      <c r="V679" s="31"/>
      <c r="X679" s="6"/>
    </row>
    <row r="680" ht="14.25" customHeight="1">
      <c r="E680" s="80"/>
      <c r="K680" s="31"/>
      <c r="L680" s="31"/>
      <c r="M680" s="58"/>
      <c r="N680" s="58"/>
      <c r="O680" s="58"/>
      <c r="P680" s="58"/>
      <c r="Q680" s="58"/>
      <c r="R680" s="58"/>
      <c r="S680" s="58"/>
      <c r="T680" s="58"/>
      <c r="U680" s="58"/>
      <c r="V680" s="31"/>
      <c r="X680" s="6"/>
    </row>
    <row r="681" ht="14.25" customHeight="1">
      <c r="E681" s="80"/>
      <c r="K681" s="31"/>
      <c r="L681" s="31"/>
      <c r="M681" s="58"/>
      <c r="N681" s="58"/>
      <c r="O681" s="58"/>
      <c r="P681" s="58"/>
      <c r="Q681" s="58"/>
      <c r="R681" s="58"/>
      <c r="S681" s="58"/>
      <c r="T681" s="58"/>
      <c r="U681" s="58"/>
      <c r="V681" s="31"/>
      <c r="X681" s="6"/>
    </row>
    <row r="682" ht="14.25" customHeight="1">
      <c r="E682" s="80"/>
      <c r="K682" s="31"/>
      <c r="L682" s="31"/>
      <c r="M682" s="58"/>
      <c r="N682" s="58"/>
      <c r="O682" s="58"/>
      <c r="P682" s="58"/>
      <c r="Q682" s="58"/>
      <c r="R682" s="58"/>
      <c r="S682" s="58"/>
      <c r="T682" s="58"/>
      <c r="U682" s="58"/>
      <c r="V682" s="31"/>
      <c r="X682" s="6"/>
    </row>
    <row r="683" ht="14.25" customHeight="1">
      <c r="E683" s="80"/>
      <c r="K683" s="31"/>
      <c r="L683" s="31"/>
      <c r="M683" s="58"/>
      <c r="N683" s="58"/>
      <c r="O683" s="58"/>
      <c r="P683" s="58"/>
      <c r="Q683" s="58"/>
      <c r="R683" s="58"/>
      <c r="S683" s="58"/>
      <c r="T683" s="58"/>
      <c r="U683" s="58"/>
      <c r="V683" s="31"/>
      <c r="X683" s="6"/>
    </row>
    <row r="684" ht="14.25" customHeight="1">
      <c r="E684" s="80"/>
      <c r="K684" s="31"/>
      <c r="L684" s="31"/>
      <c r="M684" s="58"/>
      <c r="N684" s="58"/>
      <c r="O684" s="58"/>
      <c r="P684" s="58"/>
      <c r="Q684" s="58"/>
      <c r="R684" s="58"/>
      <c r="S684" s="58"/>
      <c r="T684" s="58"/>
      <c r="U684" s="58"/>
      <c r="V684" s="31"/>
      <c r="X684" s="6"/>
    </row>
    <row r="685" ht="14.25" customHeight="1">
      <c r="E685" s="80"/>
      <c r="K685" s="31"/>
      <c r="L685" s="31"/>
      <c r="M685" s="58"/>
      <c r="N685" s="58"/>
      <c r="O685" s="58"/>
      <c r="P685" s="58"/>
      <c r="Q685" s="58"/>
      <c r="R685" s="58"/>
      <c r="S685" s="58"/>
      <c r="T685" s="58"/>
      <c r="U685" s="58"/>
      <c r="V685" s="31"/>
      <c r="X685" s="6"/>
    </row>
    <row r="686" ht="14.25" customHeight="1">
      <c r="E686" s="80"/>
      <c r="K686" s="31"/>
      <c r="L686" s="31"/>
      <c r="M686" s="58"/>
      <c r="N686" s="58"/>
      <c r="O686" s="58"/>
      <c r="P686" s="58"/>
      <c r="Q686" s="58"/>
      <c r="R686" s="58"/>
      <c r="S686" s="58"/>
      <c r="T686" s="58"/>
      <c r="U686" s="58"/>
      <c r="V686" s="31"/>
      <c r="X686" s="6"/>
    </row>
    <row r="687" ht="14.25" customHeight="1">
      <c r="E687" s="80"/>
      <c r="K687" s="31"/>
      <c r="L687" s="31"/>
      <c r="M687" s="58"/>
      <c r="N687" s="58"/>
      <c r="O687" s="58"/>
      <c r="P687" s="58"/>
      <c r="Q687" s="58"/>
      <c r="R687" s="58"/>
      <c r="S687" s="58"/>
      <c r="T687" s="58"/>
      <c r="U687" s="58"/>
      <c r="V687" s="31"/>
      <c r="X687" s="6"/>
    </row>
    <row r="688" ht="14.25" customHeight="1">
      <c r="E688" s="80"/>
      <c r="K688" s="31"/>
      <c r="L688" s="31"/>
      <c r="M688" s="58"/>
      <c r="N688" s="58"/>
      <c r="O688" s="58"/>
      <c r="P688" s="58"/>
      <c r="Q688" s="58"/>
      <c r="R688" s="58"/>
      <c r="S688" s="58"/>
      <c r="T688" s="58"/>
      <c r="U688" s="58"/>
      <c r="V688" s="31"/>
      <c r="X688" s="6"/>
    </row>
    <row r="689" ht="14.25" customHeight="1">
      <c r="E689" s="80"/>
      <c r="K689" s="31"/>
      <c r="L689" s="31"/>
      <c r="M689" s="58"/>
      <c r="N689" s="58"/>
      <c r="O689" s="58"/>
      <c r="P689" s="58"/>
      <c r="Q689" s="58"/>
      <c r="R689" s="58"/>
      <c r="S689" s="58"/>
      <c r="T689" s="58"/>
      <c r="U689" s="58"/>
      <c r="V689" s="31"/>
      <c r="X689" s="6"/>
    </row>
    <row r="690" ht="14.25" customHeight="1">
      <c r="E690" s="80"/>
      <c r="K690" s="31"/>
      <c r="L690" s="31"/>
      <c r="M690" s="58"/>
      <c r="N690" s="58"/>
      <c r="O690" s="58"/>
      <c r="P690" s="58"/>
      <c r="Q690" s="58"/>
      <c r="R690" s="58"/>
      <c r="S690" s="58"/>
      <c r="T690" s="58"/>
      <c r="U690" s="58"/>
      <c r="V690" s="31"/>
      <c r="X690" s="6"/>
    </row>
    <row r="691" ht="14.25" customHeight="1">
      <c r="E691" s="80"/>
      <c r="K691" s="31"/>
      <c r="L691" s="31"/>
      <c r="M691" s="58"/>
      <c r="N691" s="58"/>
      <c r="O691" s="58"/>
      <c r="P691" s="58"/>
      <c r="Q691" s="58"/>
      <c r="R691" s="58"/>
      <c r="S691" s="58"/>
      <c r="T691" s="58"/>
      <c r="U691" s="58"/>
      <c r="V691" s="31"/>
      <c r="X691" s="6"/>
    </row>
    <row r="692" ht="14.25" customHeight="1">
      <c r="E692" s="80"/>
      <c r="K692" s="31"/>
      <c r="L692" s="31"/>
      <c r="M692" s="58"/>
      <c r="N692" s="58"/>
      <c r="O692" s="58"/>
      <c r="P692" s="58"/>
      <c r="Q692" s="58"/>
      <c r="R692" s="58"/>
      <c r="S692" s="58"/>
      <c r="T692" s="58"/>
      <c r="U692" s="58"/>
      <c r="V692" s="31"/>
      <c r="X692" s="6"/>
    </row>
    <row r="693" ht="14.25" customHeight="1">
      <c r="E693" s="80"/>
      <c r="K693" s="31"/>
      <c r="L693" s="31"/>
      <c r="M693" s="58"/>
      <c r="N693" s="58"/>
      <c r="O693" s="58"/>
      <c r="P693" s="58"/>
      <c r="Q693" s="58"/>
      <c r="R693" s="58"/>
      <c r="S693" s="58"/>
      <c r="T693" s="58"/>
      <c r="U693" s="58"/>
      <c r="V693" s="31"/>
      <c r="X693" s="6"/>
    </row>
    <row r="694" ht="14.25" customHeight="1">
      <c r="E694" s="80"/>
      <c r="K694" s="31"/>
      <c r="L694" s="31"/>
      <c r="M694" s="58"/>
      <c r="N694" s="58"/>
      <c r="O694" s="58"/>
      <c r="P694" s="58"/>
      <c r="Q694" s="58"/>
      <c r="R694" s="58"/>
      <c r="S694" s="58"/>
      <c r="T694" s="58"/>
      <c r="U694" s="58"/>
      <c r="V694" s="31"/>
      <c r="X694" s="6"/>
    </row>
    <row r="695" ht="14.25" customHeight="1">
      <c r="E695" s="80"/>
      <c r="K695" s="31"/>
      <c r="L695" s="31"/>
      <c r="M695" s="58"/>
      <c r="N695" s="58"/>
      <c r="O695" s="58"/>
      <c r="P695" s="58"/>
      <c r="Q695" s="58"/>
      <c r="R695" s="58"/>
      <c r="S695" s="58"/>
      <c r="T695" s="58"/>
      <c r="U695" s="58"/>
      <c r="V695" s="31"/>
      <c r="X695" s="6"/>
    </row>
    <row r="696" ht="14.25" customHeight="1">
      <c r="E696" s="80"/>
      <c r="K696" s="31"/>
      <c r="L696" s="31"/>
      <c r="M696" s="58"/>
      <c r="N696" s="58"/>
      <c r="O696" s="58"/>
      <c r="P696" s="58"/>
      <c r="Q696" s="58"/>
      <c r="R696" s="58"/>
      <c r="S696" s="58"/>
      <c r="T696" s="58"/>
      <c r="U696" s="58"/>
      <c r="V696" s="31"/>
      <c r="X696" s="6"/>
    </row>
    <row r="697" ht="14.25" customHeight="1">
      <c r="E697" s="80"/>
      <c r="K697" s="31"/>
      <c r="L697" s="31"/>
      <c r="M697" s="58"/>
      <c r="N697" s="58"/>
      <c r="O697" s="58"/>
      <c r="P697" s="58"/>
      <c r="Q697" s="58"/>
      <c r="R697" s="58"/>
      <c r="S697" s="58"/>
      <c r="T697" s="58"/>
      <c r="U697" s="58"/>
      <c r="V697" s="31"/>
      <c r="X697" s="6"/>
    </row>
    <row r="698" ht="14.25" customHeight="1">
      <c r="E698" s="80"/>
      <c r="K698" s="31"/>
      <c r="L698" s="31"/>
      <c r="M698" s="58"/>
      <c r="N698" s="58"/>
      <c r="O698" s="58"/>
      <c r="P698" s="58"/>
      <c r="Q698" s="58"/>
      <c r="R698" s="58"/>
      <c r="S698" s="58"/>
      <c r="T698" s="58"/>
      <c r="U698" s="58"/>
      <c r="V698" s="31"/>
      <c r="X698" s="6"/>
    </row>
    <row r="699" ht="14.25" customHeight="1">
      <c r="E699" s="80"/>
      <c r="K699" s="31"/>
      <c r="L699" s="31"/>
      <c r="M699" s="58"/>
      <c r="N699" s="58"/>
      <c r="O699" s="58"/>
      <c r="P699" s="58"/>
      <c r="Q699" s="58"/>
      <c r="R699" s="58"/>
      <c r="S699" s="58"/>
      <c r="T699" s="58"/>
      <c r="U699" s="58"/>
      <c r="V699" s="31"/>
      <c r="X699" s="6"/>
    </row>
    <row r="700" ht="14.25" customHeight="1">
      <c r="E700" s="80"/>
      <c r="K700" s="31"/>
      <c r="L700" s="31"/>
      <c r="M700" s="58"/>
      <c r="N700" s="58"/>
      <c r="O700" s="58"/>
      <c r="P700" s="58"/>
      <c r="Q700" s="58"/>
      <c r="R700" s="58"/>
      <c r="S700" s="58"/>
      <c r="T700" s="58"/>
      <c r="U700" s="58"/>
      <c r="V700" s="31"/>
      <c r="X700" s="6"/>
    </row>
    <row r="701" ht="14.25" customHeight="1">
      <c r="E701" s="80"/>
      <c r="K701" s="31"/>
      <c r="L701" s="31"/>
      <c r="M701" s="58"/>
      <c r="N701" s="58"/>
      <c r="O701" s="58"/>
      <c r="P701" s="58"/>
      <c r="Q701" s="58"/>
      <c r="R701" s="58"/>
      <c r="S701" s="58"/>
      <c r="T701" s="58"/>
      <c r="U701" s="58"/>
      <c r="V701" s="31"/>
      <c r="X701" s="6"/>
    </row>
    <row r="702" ht="14.25" customHeight="1">
      <c r="E702" s="80"/>
      <c r="K702" s="31"/>
      <c r="L702" s="31"/>
      <c r="M702" s="58"/>
      <c r="N702" s="58"/>
      <c r="O702" s="58"/>
      <c r="P702" s="58"/>
      <c r="Q702" s="58"/>
      <c r="R702" s="58"/>
      <c r="S702" s="58"/>
      <c r="T702" s="58"/>
      <c r="U702" s="58"/>
      <c r="V702" s="31"/>
      <c r="X702" s="6"/>
    </row>
    <row r="703" ht="14.25" customHeight="1">
      <c r="E703" s="80"/>
      <c r="K703" s="31"/>
      <c r="L703" s="31"/>
      <c r="M703" s="58"/>
      <c r="N703" s="58"/>
      <c r="O703" s="58"/>
      <c r="P703" s="58"/>
      <c r="Q703" s="58"/>
      <c r="R703" s="58"/>
      <c r="S703" s="58"/>
      <c r="T703" s="58"/>
      <c r="U703" s="58"/>
      <c r="V703" s="31"/>
      <c r="X703" s="6"/>
    </row>
    <row r="704" ht="14.25" customHeight="1">
      <c r="E704" s="80"/>
      <c r="K704" s="31"/>
      <c r="L704" s="31"/>
      <c r="M704" s="58"/>
      <c r="N704" s="58"/>
      <c r="O704" s="58"/>
      <c r="P704" s="58"/>
      <c r="Q704" s="58"/>
      <c r="R704" s="58"/>
      <c r="S704" s="58"/>
      <c r="T704" s="58"/>
      <c r="U704" s="58"/>
      <c r="V704" s="31"/>
      <c r="X704" s="6"/>
    </row>
    <row r="705" ht="14.25" customHeight="1">
      <c r="E705" s="80"/>
      <c r="K705" s="31"/>
      <c r="L705" s="31"/>
      <c r="M705" s="58"/>
      <c r="N705" s="58"/>
      <c r="O705" s="58"/>
      <c r="P705" s="58"/>
      <c r="Q705" s="58"/>
      <c r="R705" s="58"/>
      <c r="S705" s="58"/>
      <c r="T705" s="58"/>
      <c r="U705" s="58"/>
      <c r="V705" s="31"/>
      <c r="X705" s="6"/>
    </row>
    <row r="706" ht="14.25" customHeight="1">
      <c r="E706" s="80"/>
      <c r="K706" s="31"/>
      <c r="L706" s="31"/>
      <c r="M706" s="58"/>
      <c r="N706" s="58"/>
      <c r="O706" s="58"/>
      <c r="P706" s="58"/>
      <c r="Q706" s="58"/>
      <c r="R706" s="58"/>
      <c r="S706" s="58"/>
      <c r="T706" s="58"/>
      <c r="U706" s="58"/>
      <c r="V706" s="31"/>
      <c r="X706" s="6"/>
    </row>
    <row r="707" ht="14.25" customHeight="1">
      <c r="E707" s="80"/>
      <c r="K707" s="31"/>
      <c r="L707" s="31"/>
      <c r="M707" s="58"/>
      <c r="N707" s="58"/>
      <c r="O707" s="58"/>
      <c r="P707" s="58"/>
      <c r="Q707" s="58"/>
      <c r="R707" s="58"/>
      <c r="S707" s="58"/>
      <c r="T707" s="58"/>
      <c r="U707" s="58"/>
      <c r="V707" s="31"/>
      <c r="X707" s="6"/>
    </row>
    <row r="708" ht="14.25" customHeight="1">
      <c r="E708" s="80"/>
      <c r="K708" s="31"/>
      <c r="L708" s="31"/>
      <c r="M708" s="58"/>
      <c r="N708" s="58"/>
      <c r="O708" s="58"/>
      <c r="P708" s="58"/>
      <c r="Q708" s="58"/>
      <c r="R708" s="58"/>
      <c r="S708" s="58"/>
      <c r="T708" s="58"/>
      <c r="U708" s="58"/>
      <c r="V708" s="31"/>
      <c r="X708" s="6"/>
    </row>
    <row r="709" ht="14.25" customHeight="1">
      <c r="E709" s="80"/>
      <c r="K709" s="31"/>
      <c r="L709" s="31"/>
      <c r="M709" s="58"/>
      <c r="N709" s="58"/>
      <c r="O709" s="58"/>
      <c r="P709" s="58"/>
      <c r="Q709" s="58"/>
      <c r="R709" s="58"/>
      <c r="S709" s="58"/>
      <c r="T709" s="58"/>
      <c r="U709" s="58"/>
      <c r="V709" s="31"/>
      <c r="X709" s="6"/>
    </row>
    <row r="710" ht="14.25" customHeight="1">
      <c r="E710" s="80"/>
      <c r="K710" s="31"/>
      <c r="L710" s="31"/>
      <c r="M710" s="58"/>
      <c r="N710" s="58"/>
      <c r="O710" s="58"/>
      <c r="P710" s="58"/>
      <c r="Q710" s="58"/>
      <c r="R710" s="58"/>
      <c r="S710" s="58"/>
      <c r="T710" s="58"/>
      <c r="U710" s="58"/>
      <c r="V710" s="31"/>
      <c r="X710" s="6"/>
    </row>
    <row r="711" ht="14.25" customHeight="1">
      <c r="E711" s="80"/>
      <c r="K711" s="31"/>
      <c r="L711" s="31"/>
      <c r="M711" s="58"/>
      <c r="N711" s="58"/>
      <c r="O711" s="58"/>
      <c r="P711" s="58"/>
      <c r="Q711" s="58"/>
      <c r="R711" s="58"/>
      <c r="S711" s="58"/>
      <c r="T711" s="58"/>
      <c r="U711" s="58"/>
      <c r="V711" s="31"/>
      <c r="X711" s="6"/>
    </row>
    <row r="712" ht="14.25" customHeight="1">
      <c r="E712" s="80"/>
      <c r="K712" s="31"/>
      <c r="L712" s="31"/>
      <c r="M712" s="58"/>
      <c r="N712" s="58"/>
      <c r="O712" s="58"/>
      <c r="P712" s="58"/>
      <c r="Q712" s="58"/>
      <c r="R712" s="58"/>
      <c r="S712" s="58"/>
      <c r="T712" s="58"/>
      <c r="U712" s="58"/>
      <c r="V712" s="31"/>
      <c r="X712" s="6"/>
    </row>
    <row r="713" ht="14.25" customHeight="1">
      <c r="E713" s="80"/>
      <c r="K713" s="31"/>
      <c r="L713" s="31"/>
      <c r="M713" s="58"/>
      <c r="N713" s="58"/>
      <c r="O713" s="58"/>
      <c r="P713" s="58"/>
      <c r="Q713" s="58"/>
      <c r="R713" s="58"/>
      <c r="S713" s="58"/>
      <c r="T713" s="58"/>
      <c r="U713" s="58"/>
      <c r="V713" s="31"/>
      <c r="X713" s="6"/>
    </row>
    <row r="714" ht="14.25" customHeight="1">
      <c r="E714" s="80"/>
      <c r="K714" s="31"/>
      <c r="L714" s="31"/>
      <c r="M714" s="58"/>
      <c r="N714" s="58"/>
      <c r="O714" s="58"/>
      <c r="P714" s="58"/>
      <c r="Q714" s="58"/>
      <c r="R714" s="58"/>
      <c r="S714" s="58"/>
      <c r="T714" s="58"/>
      <c r="U714" s="58"/>
      <c r="V714" s="31"/>
      <c r="X714" s="6"/>
    </row>
    <row r="715" ht="14.25" customHeight="1">
      <c r="E715" s="80"/>
      <c r="K715" s="31"/>
      <c r="L715" s="31"/>
      <c r="M715" s="58"/>
      <c r="N715" s="58"/>
      <c r="O715" s="58"/>
      <c r="P715" s="58"/>
      <c r="Q715" s="58"/>
      <c r="R715" s="58"/>
      <c r="S715" s="58"/>
      <c r="T715" s="58"/>
      <c r="U715" s="58"/>
      <c r="V715" s="31"/>
      <c r="X715" s="6"/>
    </row>
    <row r="716" ht="14.25" customHeight="1">
      <c r="E716" s="80"/>
      <c r="K716" s="31"/>
      <c r="L716" s="31"/>
      <c r="M716" s="58"/>
      <c r="N716" s="58"/>
      <c r="O716" s="58"/>
      <c r="P716" s="58"/>
      <c r="Q716" s="58"/>
      <c r="R716" s="58"/>
      <c r="S716" s="58"/>
      <c r="T716" s="58"/>
      <c r="U716" s="58"/>
      <c r="V716" s="31"/>
      <c r="X716" s="6"/>
    </row>
    <row r="717" ht="14.25" customHeight="1">
      <c r="E717" s="80"/>
      <c r="K717" s="31"/>
      <c r="L717" s="31"/>
      <c r="M717" s="58"/>
      <c r="N717" s="58"/>
      <c r="O717" s="58"/>
      <c r="P717" s="58"/>
      <c r="Q717" s="58"/>
      <c r="R717" s="58"/>
      <c r="S717" s="58"/>
      <c r="T717" s="58"/>
      <c r="U717" s="58"/>
      <c r="V717" s="31"/>
      <c r="X717" s="6"/>
    </row>
    <row r="718" ht="14.25" customHeight="1">
      <c r="E718" s="80"/>
      <c r="K718" s="31"/>
      <c r="L718" s="31"/>
      <c r="M718" s="58"/>
      <c r="N718" s="58"/>
      <c r="O718" s="58"/>
      <c r="P718" s="58"/>
      <c r="Q718" s="58"/>
      <c r="R718" s="58"/>
      <c r="S718" s="58"/>
      <c r="T718" s="58"/>
      <c r="U718" s="58"/>
      <c r="V718" s="31"/>
      <c r="X718" s="6"/>
    </row>
    <row r="719" ht="14.25" customHeight="1">
      <c r="E719" s="80"/>
      <c r="K719" s="31"/>
      <c r="L719" s="31"/>
      <c r="M719" s="58"/>
      <c r="N719" s="58"/>
      <c r="O719" s="58"/>
      <c r="P719" s="58"/>
      <c r="Q719" s="58"/>
      <c r="R719" s="58"/>
      <c r="S719" s="58"/>
      <c r="T719" s="58"/>
      <c r="U719" s="58"/>
      <c r="V719" s="31"/>
      <c r="X719" s="6"/>
    </row>
    <row r="720" ht="14.25" customHeight="1">
      <c r="E720" s="80"/>
      <c r="K720" s="31"/>
      <c r="L720" s="31"/>
      <c r="M720" s="58"/>
      <c r="N720" s="58"/>
      <c r="O720" s="58"/>
      <c r="P720" s="58"/>
      <c r="Q720" s="58"/>
      <c r="R720" s="58"/>
      <c r="S720" s="58"/>
      <c r="T720" s="58"/>
      <c r="U720" s="58"/>
      <c r="V720" s="31"/>
      <c r="X720" s="6"/>
    </row>
    <row r="721" ht="14.25" customHeight="1">
      <c r="E721" s="80"/>
      <c r="K721" s="31"/>
      <c r="L721" s="31"/>
      <c r="M721" s="58"/>
      <c r="N721" s="58"/>
      <c r="O721" s="58"/>
      <c r="P721" s="58"/>
      <c r="Q721" s="58"/>
      <c r="R721" s="58"/>
      <c r="S721" s="58"/>
      <c r="T721" s="58"/>
      <c r="U721" s="58"/>
      <c r="V721" s="31"/>
      <c r="X721" s="6"/>
    </row>
    <row r="722" ht="14.25" customHeight="1">
      <c r="E722" s="80"/>
      <c r="K722" s="31"/>
      <c r="L722" s="31"/>
      <c r="M722" s="58"/>
      <c r="N722" s="58"/>
      <c r="O722" s="58"/>
      <c r="P722" s="58"/>
      <c r="Q722" s="58"/>
      <c r="R722" s="58"/>
      <c r="S722" s="58"/>
      <c r="T722" s="58"/>
      <c r="U722" s="58"/>
      <c r="V722" s="31"/>
      <c r="X722" s="6"/>
    </row>
    <row r="723" ht="14.25" customHeight="1">
      <c r="E723" s="80"/>
      <c r="K723" s="31"/>
      <c r="L723" s="31"/>
      <c r="M723" s="58"/>
      <c r="N723" s="58"/>
      <c r="O723" s="58"/>
      <c r="P723" s="58"/>
      <c r="Q723" s="58"/>
      <c r="R723" s="58"/>
      <c r="S723" s="58"/>
      <c r="T723" s="58"/>
      <c r="U723" s="58"/>
      <c r="V723" s="31"/>
      <c r="X723" s="6"/>
    </row>
    <row r="724" ht="14.25" customHeight="1">
      <c r="E724" s="80"/>
      <c r="K724" s="31"/>
      <c r="L724" s="31"/>
      <c r="M724" s="58"/>
      <c r="N724" s="58"/>
      <c r="O724" s="58"/>
      <c r="P724" s="58"/>
      <c r="Q724" s="58"/>
      <c r="R724" s="58"/>
      <c r="S724" s="58"/>
      <c r="T724" s="58"/>
      <c r="U724" s="58"/>
      <c r="V724" s="31"/>
      <c r="X724" s="6"/>
    </row>
    <row r="725" ht="14.25" customHeight="1">
      <c r="E725" s="80"/>
      <c r="K725" s="31"/>
      <c r="L725" s="31"/>
      <c r="M725" s="58"/>
      <c r="N725" s="58"/>
      <c r="O725" s="58"/>
      <c r="P725" s="58"/>
      <c r="Q725" s="58"/>
      <c r="R725" s="58"/>
      <c r="S725" s="58"/>
      <c r="T725" s="58"/>
      <c r="U725" s="58"/>
      <c r="V725" s="31"/>
      <c r="X725" s="6"/>
    </row>
    <row r="726" ht="14.25" customHeight="1">
      <c r="E726" s="80"/>
      <c r="K726" s="31"/>
      <c r="L726" s="31"/>
      <c r="M726" s="58"/>
      <c r="N726" s="58"/>
      <c r="O726" s="58"/>
      <c r="P726" s="58"/>
      <c r="Q726" s="58"/>
      <c r="R726" s="58"/>
      <c r="S726" s="58"/>
      <c r="T726" s="58"/>
      <c r="U726" s="58"/>
      <c r="V726" s="31"/>
      <c r="X726" s="6"/>
    </row>
    <row r="727" ht="14.25" customHeight="1">
      <c r="E727" s="80"/>
      <c r="K727" s="31"/>
      <c r="L727" s="31"/>
      <c r="M727" s="58"/>
      <c r="N727" s="58"/>
      <c r="O727" s="58"/>
      <c r="P727" s="58"/>
      <c r="Q727" s="58"/>
      <c r="R727" s="58"/>
      <c r="S727" s="58"/>
      <c r="T727" s="58"/>
      <c r="U727" s="58"/>
      <c r="V727" s="31"/>
      <c r="X727" s="6"/>
    </row>
    <row r="728" ht="14.25" customHeight="1">
      <c r="E728" s="80"/>
      <c r="K728" s="31"/>
      <c r="L728" s="31"/>
      <c r="M728" s="58"/>
      <c r="N728" s="58"/>
      <c r="O728" s="58"/>
      <c r="P728" s="58"/>
      <c r="Q728" s="58"/>
      <c r="R728" s="58"/>
      <c r="S728" s="58"/>
      <c r="T728" s="58"/>
      <c r="U728" s="58"/>
      <c r="V728" s="31"/>
      <c r="X728" s="6"/>
    </row>
    <row r="729" ht="14.25" customHeight="1">
      <c r="E729" s="80"/>
      <c r="K729" s="31"/>
      <c r="L729" s="31"/>
      <c r="M729" s="58"/>
      <c r="N729" s="58"/>
      <c r="O729" s="58"/>
      <c r="P729" s="58"/>
      <c r="Q729" s="58"/>
      <c r="R729" s="58"/>
      <c r="S729" s="58"/>
      <c r="T729" s="58"/>
      <c r="U729" s="58"/>
      <c r="V729" s="31"/>
      <c r="X729" s="6"/>
    </row>
    <row r="730" ht="14.25" customHeight="1">
      <c r="E730" s="80"/>
      <c r="K730" s="31"/>
      <c r="L730" s="31"/>
      <c r="M730" s="58"/>
      <c r="N730" s="58"/>
      <c r="O730" s="58"/>
      <c r="P730" s="58"/>
      <c r="Q730" s="58"/>
      <c r="R730" s="58"/>
      <c r="S730" s="58"/>
      <c r="T730" s="58"/>
      <c r="U730" s="58"/>
      <c r="V730" s="31"/>
      <c r="X730" s="6"/>
    </row>
    <row r="731" ht="14.25" customHeight="1">
      <c r="E731" s="80"/>
      <c r="K731" s="31"/>
      <c r="L731" s="31"/>
      <c r="M731" s="58"/>
      <c r="N731" s="58"/>
      <c r="O731" s="58"/>
      <c r="P731" s="58"/>
      <c r="Q731" s="58"/>
      <c r="R731" s="58"/>
      <c r="S731" s="58"/>
      <c r="T731" s="58"/>
      <c r="U731" s="58"/>
      <c r="V731" s="31"/>
      <c r="X731" s="6"/>
    </row>
    <row r="732" ht="14.25" customHeight="1">
      <c r="E732" s="80"/>
      <c r="K732" s="31"/>
      <c r="L732" s="31"/>
      <c r="M732" s="58"/>
      <c r="N732" s="58"/>
      <c r="O732" s="58"/>
      <c r="P732" s="58"/>
      <c r="Q732" s="58"/>
      <c r="R732" s="58"/>
      <c r="S732" s="58"/>
      <c r="T732" s="58"/>
      <c r="U732" s="58"/>
      <c r="V732" s="31"/>
      <c r="X732" s="6"/>
    </row>
    <row r="733" ht="14.25" customHeight="1">
      <c r="E733" s="80"/>
      <c r="K733" s="31"/>
      <c r="L733" s="31"/>
      <c r="M733" s="58"/>
      <c r="N733" s="58"/>
      <c r="O733" s="58"/>
      <c r="P733" s="58"/>
      <c r="Q733" s="58"/>
      <c r="R733" s="58"/>
      <c r="S733" s="58"/>
      <c r="T733" s="58"/>
      <c r="U733" s="58"/>
      <c r="V733" s="31"/>
      <c r="X733" s="6"/>
    </row>
    <row r="734" ht="14.25" customHeight="1">
      <c r="E734" s="80"/>
      <c r="K734" s="31"/>
      <c r="L734" s="31"/>
      <c r="M734" s="58"/>
      <c r="N734" s="58"/>
      <c r="O734" s="58"/>
      <c r="P734" s="58"/>
      <c r="Q734" s="58"/>
      <c r="R734" s="58"/>
      <c r="S734" s="58"/>
      <c r="T734" s="58"/>
      <c r="U734" s="58"/>
      <c r="V734" s="31"/>
      <c r="X734" s="6"/>
    </row>
    <row r="735" ht="14.25" customHeight="1">
      <c r="E735" s="80"/>
      <c r="K735" s="31"/>
      <c r="L735" s="31"/>
      <c r="M735" s="58"/>
      <c r="N735" s="58"/>
      <c r="O735" s="58"/>
      <c r="P735" s="58"/>
      <c r="Q735" s="58"/>
      <c r="R735" s="58"/>
      <c r="S735" s="58"/>
      <c r="T735" s="58"/>
      <c r="U735" s="58"/>
      <c r="V735" s="31"/>
      <c r="X735" s="6"/>
    </row>
    <row r="736" ht="14.25" customHeight="1">
      <c r="E736" s="80"/>
      <c r="K736" s="31"/>
      <c r="L736" s="31"/>
      <c r="M736" s="58"/>
      <c r="N736" s="58"/>
      <c r="O736" s="58"/>
      <c r="P736" s="58"/>
      <c r="Q736" s="58"/>
      <c r="R736" s="58"/>
      <c r="S736" s="58"/>
      <c r="T736" s="58"/>
      <c r="U736" s="58"/>
      <c r="V736" s="31"/>
      <c r="X736" s="6"/>
    </row>
    <row r="737" ht="14.25" customHeight="1">
      <c r="E737" s="80"/>
      <c r="K737" s="31"/>
      <c r="L737" s="31"/>
      <c r="M737" s="58"/>
      <c r="N737" s="58"/>
      <c r="O737" s="58"/>
      <c r="P737" s="58"/>
      <c r="Q737" s="58"/>
      <c r="R737" s="58"/>
      <c r="S737" s="58"/>
      <c r="T737" s="58"/>
      <c r="U737" s="58"/>
      <c r="V737" s="31"/>
      <c r="X737" s="6"/>
    </row>
    <row r="738" ht="14.25" customHeight="1">
      <c r="E738" s="80"/>
      <c r="K738" s="31"/>
      <c r="L738" s="31"/>
      <c r="M738" s="58"/>
      <c r="N738" s="58"/>
      <c r="O738" s="58"/>
      <c r="P738" s="58"/>
      <c r="Q738" s="58"/>
      <c r="R738" s="58"/>
      <c r="S738" s="58"/>
      <c r="T738" s="58"/>
      <c r="U738" s="58"/>
      <c r="V738" s="31"/>
      <c r="X738" s="6"/>
    </row>
    <row r="739" ht="14.25" customHeight="1">
      <c r="E739" s="80"/>
      <c r="K739" s="31"/>
      <c r="L739" s="31"/>
      <c r="M739" s="58"/>
      <c r="N739" s="58"/>
      <c r="O739" s="58"/>
      <c r="P739" s="58"/>
      <c r="Q739" s="58"/>
      <c r="R739" s="58"/>
      <c r="S739" s="58"/>
      <c r="T739" s="58"/>
      <c r="U739" s="58"/>
      <c r="V739" s="31"/>
      <c r="X739" s="6"/>
    </row>
    <row r="740" ht="14.25" customHeight="1">
      <c r="E740" s="80"/>
      <c r="K740" s="31"/>
      <c r="L740" s="31"/>
      <c r="M740" s="58"/>
      <c r="N740" s="58"/>
      <c r="O740" s="58"/>
      <c r="P740" s="58"/>
      <c r="Q740" s="58"/>
      <c r="R740" s="58"/>
      <c r="S740" s="58"/>
      <c r="T740" s="58"/>
      <c r="U740" s="58"/>
      <c r="V740" s="31"/>
      <c r="X740" s="6"/>
    </row>
    <row r="741" ht="14.25" customHeight="1">
      <c r="E741" s="80"/>
      <c r="K741" s="31"/>
      <c r="L741" s="31"/>
      <c r="M741" s="58"/>
      <c r="N741" s="58"/>
      <c r="O741" s="58"/>
      <c r="P741" s="58"/>
      <c r="Q741" s="58"/>
      <c r="R741" s="58"/>
      <c r="S741" s="58"/>
      <c r="T741" s="58"/>
      <c r="U741" s="58"/>
      <c r="V741" s="31"/>
      <c r="X741" s="6"/>
    </row>
    <row r="742" ht="14.25" customHeight="1">
      <c r="E742" s="80"/>
      <c r="K742" s="31"/>
      <c r="L742" s="31"/>
      <c r="M742" s="58"/>
      <c r="N742" s="58"/>
      <c r="O742" s="58"/>
      <c r="P742" s="58"/>
      <c r="Q742" s="58"/>
      <c r="R742" s="58"/>
      <c r="S742" s="58"/>
      <c r="T742" s="58"/>
      <c r="U742" s="58"/>
      <c r="V742" s="31"/>
      <c r="X742" s="6"/>
    </row>
    <row r="743" ht="14.25" customHeight="1">
      <c r="E743" s="80"/>
      <c r="K743" s="31"/>
      <c r="L743" s="31"/>
      <c r="M743" s="58"/>
      <c r="N743" s="58"/>
      <c r="O743" s="58"/>
      <c r="P743" s="58"/>
      <c r="Q743" s="58"/>
      <c r="R743" s="58"/>
      <c r="S743" s="58"/>
      <c r="T743" s="58"/>
      <c r="U743" s="58"/>
      <c r="V743" s="31"/>
      <c r="X743" s="6"/>
    </row>
    <row r="744" ht="14.25" customHeight="1">
      <c r="E744" s="80"/>
      <c r="K744" s="31"/>
      <c r="L744" s="31"/>
      <c r="M744" s="58"/>
      <c r="N744" s="58"/>
      <c r="O744" s="58"/>
      <c r="P744" s="58"/>
      <c r="Q744" s="58"/>
      <c r="R744" s="58"/>
      <c r="S744" s="58"/>
      <c r="T744" s="58"/>
      <c r="U744" s="58"/>
      <c r="V744" s="31"/>
      <c r="X744" s="6"/>
    </row>
    <row r="745" ht="14.25" customHeight="1">
      <c r="E745" s="80"/>
      <c r="K745" s="31"/>
      <c r="L745" s="31"/>
      <c r="M745" s="58"/>
      <c r="N745" s="58"/>
      <c r="O745" s="58"/>
      <c r="P745" s="58"/>
      <c r="Q745" s="58"/>
      <c r="R745" s="58"/>
      <c r="S745" s="58"/>
      <c r="T745" s="58"/>
      <c r="U745" s="58"/>
      <c r="V745" s="31"/>
      <c r="X745" s="6"/>
    </row>
    <row r="746" ht="14.25" customHeight="1">
      <c r="E746" s="80"/>
      <c r="K746" s="31"/>
      <c r="L746" s="31"/>
      <c r="M746" s="58"/>
      <c r="N746" s="58"/>
      <c r="O746" s="58"/>
      <c r="P746" s="58"/>
      <c r="Q746" s="58"/>
      <c r="R746" s="58"/>
      <c r="S746" s="58"/>
      <c r="T746" s="58"/>
      <c r="U746" s="58"/>
      <c r="V746" s="31"/>
      <c r="X746" s="6"/>
    </row>
    <row r="747" ht="14.25" customHeight="1">
      <c r="E747" s="80"/>
      <c r="K747" s="31"/>
      <c r="L747" s="31"/>
      <c r="M747" s="58"/>
      <c r="N747" s="58"/>
      <c r="O747" s="58"/>
      <c r="P747" s="58"/>
      <c r="Q747" s="58"/>
      <c r="R747" s="58"/>
      <c r="S747" s="58"/>
      <c r="T747" s="58"/>
      <c r="U747" s="58"/>
      <c r="V747" s="31"/>
      <c r="X747" s="6"/>
    </row>
    <row r="748" ht="14.25" customHeight="1">
      <c r="E748" s="80"/>
      <c r="K748" s="31"/>
      <c r="L748" s="31"/>
      <c r="M748" s="58"/>
      <c r="N748" s="58"/>
      <c r="O748" s="58"/>
      <c r="P748" s="58"/>
      <c r="Q748" s="58"/>
      <c r="R748" s="58"/>
      <c r="S748" s="58"/>
      <c r="T748" s="58"/>
      <c r="U748" s="58"/>
      <c r="V748" s="31"/>
      <c r="X748" s="6"/>
    </row>
    <row r="749" ht="14.25" customHeight="1">
      <c r="E749" s="80"/>
      <c r="K749" s="31"/>
      <c r="L749" s="31"/>
      <c r="M749" s="58"/>
      <c r="N749" s="58"/>
      <c r="O749" s="58"/>
      <c r="P749" s="58"/>
      <c r="Q749" s="58"/>
      <c r="R749" s="58"/>
      <c r="S749" s="58"/>
      <c r="T749" s="58"/>
      <c r="U749" s="58"/>
      <c r="V749" s="31"/>
      <c r="X749" s="6"/>
    </row>
    <row r="750" ht="14.25" customHeight="1">
      <c r="E750" s="80"/>
      <c r="K750" s="31"/>
      <c r="L750" s="31"/>
      <c r="M750" s="58"/>
      <c r="N750" s="58"/>
      <c r="O750" s="58"/>
      <c r="P750" s="58"/>
      <c r="Q750" s="58"/>
      <c r="R750" s="58"/>
      <c r="S750" s="58"/>
      <c r="T750" s="58"/>
      <c r="U750" s="58"/>
      <c r="V750" s="31"/>
      <c r="X750" s="6"/>
    </row>
    <row r="751" ht="14.25" customHeight="1">
      <c r="E751" s="80"/>
      <c r="K751" s="31"/>
      <c r="L751" s="31"/>
      <c r="M751" s="58"/>
      <c r="N751" s="58"/>
      <c r="O751" s="58"/>
      <c r="P751" s="58"/>
      <c r="Q751" s="58"/>
      <c r="R751" s="58"/>
      <c r="S751" s="58"/>
      <c r="T751" s="58"/>
      <c r="U751" s="58"/>
      <c r="V751" s="31"/>
      <c r="X751" s="6"/>
    </row>
    <row r="752" ht="14.25" customHeight="1">
      <c r="E752" s="80"/>
      <c r="K752" s="31"/>
      <c r="L752" s="31"/>
      <c r="M752" s="58"/>
      <c r="N752" s="58"/>
      <c r="O752" s="58"/>
      <c r="P752" s="58"/>
      <c r="Q752" s="58"/>
      <c r="R752" s="58"/>
      <c r="S752" s="58"/>
      <c r="T752" s="58"/>
      <c r="U752" s="58"/>
      <c r="V752" s="31"/>
      <c r="X752" s="6"/>
    </row>
    <row r="753" ht="14.25" customHeight="1">
      <c r="E753" s="80"/>
      <c r="K753" s="31"/>
      <c r="L753" s="31"/>
      <c r="M753" s="58"/>
      <c r="N753" s="58"/>
      <c r="O753" s="58"/>
      <c r="P753" s="58"/>
      <c r="Q753" s="58"/>
      <c r="R753" s="58"/>
      <c r="S753" s="58"/>
      <c r="T753" s="58"/>
      <c r="U753" s="58"/>
      <c r="V753" s="31"/>
      <c r="X753" s="6"/>
    </row>
    <row r="754" ht="14.25" customHeight="1">
      <c r="E754" s="80"/>
      <c r="K754" s="31"/>
      <c r="L754" s="31"/>
      <c r="M754" s="58"/>
      <c r="N754" s="58"/>
      <c r="O754" s="58"/>
      <c r="P754" s="58"/>
      <c r="Q754" s="58"/>
      <c r="R754" s="58"/>
      <c r="S754" s="58"/>
      <c r="T754" s="58"/>
      <c r="U754" s="58"/>
      <c r="V754" s="31"/>
      <c r="X754" s="6"/>
    </row>
    <row r="755" ht="14.25" customHeight="1">
      <c r="E755" s="80"/>
      <c r="K755" s="31"/>
      <c r="L755" s="31"/>
      <c r="M755" s="58"/>
      <c r="N755" s="58"/>
      <c r="O755" s="58"/>
      <c r="P755" s="58"/>
      <c r="Q755" s="58"/>
      <c r="R755" s="58"/>
      <c r="S755" s="58"/>
      <c r="T755" s="58"/>
      <c r="U755" s="58"/>
      <c r="V755" s="31"/>
      <c r="X755" s="6"/>
    </row>
    <row r="756" ht="14.25" customHeight="1">
      <c r="E756" s="80"/>
      <c r="K756" s="31"/>
      <c r="L756" s="31"/>
      <c r="M756" s="58"/>
      <c r="N756" s="58"/>
      <c r="O756" s="58"/>
      <c r="P756" s="58"/>
      <c r="Q756" s="58"/>
      <c r="R756" s="58"/>
      <c r="S756" s="58"/>
      <c r="T756" s="58"/>
      <c r="U756" s="58"/>
      <c r="V756" s="31"/>
      <c r="X756" s="6"/>
    </row>
    <row r="757" ht="14.25" customHeight="1">
      <c r="E757" s="80"/>
      <c r="K757" s="31"/>
      <c r="L757" s="31"/>
      <c r="M757" s="58"/>
      <c r="N757" s="58"/>
      <c r="O757" s="58"/>
      <c r="P757" s="58"/>
      <c r="Q757" s="58"/>
      <c r="R757" s="58"/>
      <c r="S757" s="58"/>
      <c r="T757" s="58"/>
      <c r="U757" s="58"/>
      <c r="V757" s="31"/>
      <c r="X757" s="6"/>
    </row>
    <row r="758" ht="14.25" customHeight="1">
      <c r="E758" s="80"/>
      <c r="K758" s="31"/>
      <c r="L758" s="31"/>
      <c r="M758" s="58"/>
      <c r="N758" s="58"/>
      <c r="O758" s="58"/>
      <c r="P758" s="58"/>
      <c r="Q758" s="58"/>
      <c r="R758" s="58"/>
      <c r="S758" s="58"/>
      <c r="T758" s="58"/>
      <c r="U758" s="58"/>
      <c r="V758" s="31"/>
      <c r="X758" s="6"/>
    </row>
    <row r="759" ht="14.25" customHeight="1">
      <c r="E759" s="80"/>
      <c r="K759" s="31"/>
      <c r="L759" s="31"/>
      <c r="M759" s="58"/>
      <c r="N759" s="58"/>
      <c r="O759" s="58"/>
      <c r="P759" s="58"/>
      <c r="Q759" s="58"/>
      <c r="R759" s="58"/>
      <c r="S759" s="58"/>
      <c r="T759" s="58"/>
      <c r="U759" s="58"/>
      <c r="V759" s="31"/>
      <c r="X759" s="6"/>
    </row>
    <row r="760" ht="14.25" customHeight="1">
      <c r="E760" s="80"/>
      <c r="K760" s="31"/>
      <c r="L760" s="31"/>
      <c r="M760" s="58"/>
      <c r="N760" s="58"/>
      <c r="O760" s="58"/>
      <c r="P760" s="58"/>
      <c r="Q760" s="58"/>
      <c r="R760" s="58"/>
      <c r="S760" s="58"/>
      <c r="T760" s="58"/>
      <c r="U760" s="58"/>
      <c r="V760" s="31"/>
      <c r="X760" s="6"/>
    </row>
    <row r="761" ht="14.25" customHeight="1">
      <c r="E761" s="80"/>
      <c r="K761" s="31"/>
      <c r="L761" s="31"/>
      <c r="M761" s="58"/>
      <c r="N761" s="58"/>
      <c r="O761" s="58"/>
      <c r="P761" s="58"/>
      <c r="Q761" s="58"/>
      <c r="R761" s="58"/>
      <c r="S761" s="58"/>
      <c r="T761" s="58"/>
      <c r="U761" s="58"/>
      <c r="V761" s="31"/>
      <c r="X761" s="6"/>
    </row>
    <row r="762" ht="14.25" customHeight="1">
      <c r="E762" s="80"/>
      <c r="K762" s="31"/>
      <c r="L762" s="31"/>
      <c r="M762" s="58"/>
      <c r="N762" s="58"/>
      <c r="O762" s="58"/>
      <c r="P762" s="58"/>
      <c r="Q762" s="58"/>
      <c r="R762" s="58"/>
      <c r="S762" s="58"/>
      <c r="T762" s="58"/>
      <c r="U762" s="58"/>
      <c r="V762" s="31"/>
      <c r="X762" s="6"/>
    </row>
    <row r="763" ht="14.25" customHeight="1">
      <c r="E763" s="80"/>
      <c r="K763" s="31"/>
      <c r="L763" s="31"/>
      <c r="M763" s="58"/>
      <c r="N763" s="58"/>
      <c r="O763" s="58"/>
      <c r="P763" s="58"/>
      <c r="Q763" s="58"/>
      <c r="R763" s="58"/>
      <c r="S763" s="58"/>
      <c r="T763" s="58"/>
      <c r="U763" s="58"/>
      <c r="V763" s="31"/>
      <c r="X763" s="6"/>
    </row>
    <row r="764" ht="14.25" customHeight="1">
      <c r="E764" s="80"/>
      <c r="K764" s="31"/>
      <c r="L764" s="31"/>
      <c r="M764" s="58"/>
      <c r="N764" s="58"/>
      <c r="O764" s="58"/>
      <c r="P764" s="58"/>
      <c r="Q764" s="58"/>
      <c r="R764" s="58"/>
      <c r="S764" s="58"/>
      <c r="T764" s="58"/>
      <c r="U764" s="58"/>
      <c r="V764" s="31"/>
      <c r="X764" s="6"/>
    </row>
    <row r="765" ht="14.25" customHeight="1">
      <c r="E765" s="80"/>
      <c r="K765" s="31"/>
      <c r="L765" s="31"/>
      <c r="M765" s="58"/>
      <c r="N765" s="58"/>
      <c r="O765" s="58"/>
      <c r="P765" s="58"/>
      <c r="Q765" s="58"/>
      <c r="R765" s="58"/>
      <c r="S765" s="58"/>
      <c r="T765" s="58"/>
      <c r="U765" s="58"/>
      <c r="V765" s="31"/>
      <c r="X765" s="6"/>
    </row>
    <row r="766" ht="14.25" customHeight="1">
      <c r="E766" s="80"/>
      <c r="K766" s="31"/>
      <c r="L766" s="31"/>
      <c r="M766" s="58"/>
      <c r="N766" s="58"/>
      <c r="O766" s="58"/>
      <c r="P766" s="58"/>
      <c r="Q766" s="58"/>
      <c r="R766" s="58"/>
      <c r="S766" s="58"/>
      <c r="T766" s="58"/>
      <c r="U766" s="58"/>
      <c r="V766" s="31"/>
      <c r="X766" s="6"/>
    </row>
    <row r="767" ht="14.25" customHeight="1">
      <c r="E767" s="80"/>
      <c r="K767" s="31"/>
      <c r="L767" s="31"/>
      <c r="M767" s="58"/>
      <c r="N767" s="58"/>
      <c r="O767" s="58"/>
      <c r="P767" s="58"/>
      <c r="Q767" s="58"/>
      <c r="R767" s="58"/>
      <c r="S767" s="58"/>
      <c r="T767" s="58"/>
      <c r="U767" s="58"/>
      <c r="V767" s="31"/>
      <c r="X767" s="6"/>
    </row>
    <row r="768" ht="14.25" customHeight="1">
      <c r="E768" s="80"/>
      <c r="K768" s="31"/>
      <c r="L768" s="31"/>
      <c r="M768" s="58"/>
      <c r="N768" s="58"/>
      <c r="O768" s="58"/>
      <c r="P768" s="58"/>
      <c r="Q768" s="58"/>
      <c r="R768" s="58"/>
      <c r="S768" s="58"/>
      <c r="T768" s="58"/>
      <c r="U768" s="58"/>
      <c r="V768" s="31"/>
      <c r="X768" s="6"/>
    </row>
    <row r="769" ht="14.25" customHeight="1">
      <c r="E769" s="80"/>
      <c r="K769" s="31"/>
      <c r="L769" s="31"/>
      <c r="M769" s="58"/>
      <c r="N769" s="58"/>
      <c r="O769" s="58"/>
      <c r="P769" s="58"/>
      <c r="Q769" s="58"/>
      <c r="R769" s="58"/>
      <c r="S769" s="58"/>
      <c r="T769" s="58"/>
      <c r="U769" s="58"/>
      <c r="V769" s="31"/>
      <c r="X769" s="6"/>
    </row>
    <row r="770" ht="14.25" customHeight="1">
      <c r="E770" s="80"/>
      <c r="K770" s="31"/>
      <c r="L770" s="31"/>
      <c r="M770" s="58"/>
      <c r="N770" s="58"/>
      <c r="O770" s="58"/>
      <c r="P770" s="58"/>
      <c r="Q770" s="58"/>
      <c r="R770" s="58"/>
      <c r="S770" s="58"/>
      <c r="T770" s="58"/>
      <c r="U770" s="58"/>
      <c r="V770" s="31"/>
      <c r="X770" s="6"/>
    </row>
    <row r="771" ht="14.25" customHeight="1">
      <c r="E771" s="80"/>
      <c r="K771" s="31"/>
      <c r="L771" s="31"/>
      <c r="M771" s="58"/>
      <c r="N771" s="58"/>
      <c r="O771" s="58"/>
      <c r="P771" s="58"/>
      <c r="Q771" s="58"/>
      <c r="R771" s="58"/>
      <c r="S771" s="58"/>
      <c r="T771" s="58"/>
      <c r="U771" s="58"/>
      <c r="V771" s="31"/>
      <c r="X771" s="6"/>
    </row>
    <row r="772" ht="14.25" customHeight="1">
      <c r="E772" s="80"/>
      <c r="K772" s="31"/>
      <c r="L772" s="31"/>
      <c r="M772" s="58"/>
      <c r="N772" s="58"/>
      <c r="O772" s="58"/>
      <c r="P772" s="58"/>
      <c r="Q772" s="58"/>
      <c r="R772" s="58"/>
      <c r="S772" s="58"/>
      <c r="T772" s="58"/>
      <c r="U772" s="58"/>
      <c r="V772" s="31"/>
      <c r="X772" s="6"/>
    </row>
    <row r="773" ht="14.25" customHeight="1">
      <c r="E773" s="80"/>
      <c r="K773" s="31"/>
      <c r="L773" s="31"/>
      <c r="M773" s="58"/>
      <c r="N773" s="58"/>
      <c r="O773" s="58"/>
      <c r="P773" s="58"/>
      <c r="Q773" s="58"/>
      <c r="R773" s="58"/>
      <c r="S773" s="58"/>
      <c r="T773" s="58"/>
      <c r="U773" s="58"/>
      <c r="V773" s="31"/>
      <c r="X773" s="6"/>
    </row>
    <row r="774" ht="14.25" customHeight="1">
      <c r="E774" s="80"/>
      <c r="K774" s="31"/>
      <c r="L774" s="31"/>
      <c r="M774" s="58"/>
      <c r="N774" s="58"/>
      <c r="O774" s="58"/>
      <c r="P774" s="58"/>
      <c r="Q774" s="58"/>
      <c r="R774" s="58"/>
      <c r="S774" s="58"/>
      <c r="T774" s="58"/>
      <c r="U774" s="58"/>
      <c r="V774" s="31"/>
      <c r="X774" s="6"/>
    </row>
    <row r="775" ht="14.25" customHeight="1">
      <c r="E775" s="80"/>
      <c r="K775" s="31"/>
      <c r="L775" s="31"/>
      <c r="M775" s="58"/>
      <c r="N775" s="58"/>
      <c r="O775" s="58"/>
      <c r="P775" s="58"/>
      <c r="Q775" s="58"/>
      <c r="R775" s="58"/>
      <c r="S775" s="58"/>
      <c r="T775" s="58"/>
      <c r="U775" s="58"/>
      <c r="V775" s="31"/>
      <c r="X775" s="6"/>
    </row>
    <row r="776" ht="14.25" customHeight="1">
      <c r="E776" s="80"/>
      <c r="K776" s="31"/>
      <c r="L776" s="31"/>
      <c r="M776" s="58"/>
      <c r="N776" s="58"/>
      <c r="O776" s="58"/>
      <c r="P776" s="58"/>
      <c r="Q776" s="58"/>
      <c r="R776" s="58"/>
      <c r="S776" s="58"/>
      <c r="T776" s="58"/>
      <c r="U776" s="58"/>
      <c r="V776" s="31"/>
      <c r="X776" s="6"/>
    </row>
    <row r="777" ht="14.25" customHeight="1">
      <c r="E777" s="80"/>
      <c r="K777" s="31"/>
      <c r="L777" s="31"/>
      <c r="M777" s="58"/>
      <c r="N777" s="58"/>
      <c r="O777" s="58"/>
      <c r="P777" s="58"/>
      <c r="Q777" s="58"/>
      <c r="R777" s="58"/>
      <c r="S777" s="58"/>
      <c r="T777" s="58"/>
      <c r="U777" s="58"/>
      <c r="V777" s="31"/>
      <c r="X777" s="6"/>
    </row>
    <row r="778" ht="14.25" customHeight="1">
      <c r="E778" s="80"/>
      <c r="K778" s="31"/>
      <c r="L778" s="31"/>
      <c r="M778" s="58"/>
      <c r="N778" s="58"/>
      <c r="O778" s="58"/>
      <c r="P778" s="58"/>
      <c r="Q778" s="58"/>
      <c r="R778" s="58"/>
      <c r="S778" s="58"/>
      <c r="T778" s="58"/>
      <c r="U778" s="58"/>
      <c r="V778" s="31"/>
      <c r="X778" s="6"/>
    </row>
    <row r="779" ht="14.25" customHeight="1">
      <c r="E779" s="80"/>
      <c r="K779" s="31"/>
      <c r="L779" s="31"/>
      <c r="M779" s="58"/>
      <c r="N779" s="58"/>
      <c r="O779" s="58"/>
      <c r="P779" s="58"/>
      <c r="Q779" s="58"/>
      <c r="R779" s="58"/>
      <c r="S779" s="58"/>
      <c r="T779" s="58"/>
      <c r="U779" s="58"/>
      <c r="V779" s="31"/>
      <c r="X779" s="6"/>
    </row>
    <row r="780" ht="14.25" customHeight="1">
      <c r="E780" s="80"/>
      <c r="K780" s="31"/>
      <c r="L780" s="31"/>
      <c r="M780" s="58"/>
      <c r="N780" s="58"/>
      <c r="O780" s="58"/>
      <c r="P780" s="58"/>
      <c r="Q780" s="58"/>
      <c r="R780" s="58"/>
      <c r="S780" s="58"/>
      <c r="T780" s="58"/>
      <c r="U780" s="58"/>
      <c r="V780" s="31"/>
      <c r="X780" s="6"/>
    </row>
    <row r="781" ht="14.25" customHeight="1">
      <c r="E781" s="80"/>
      <c r="K781" s="31"/>
      <c r="L781" s="31"/>
      <c r="M781" s="58"/>
      <c r="N781" s="58"/>
      <c r="O781" s="58"/>
      <c r="P781" s="58"/>
      <c r="Q781" s="58"/>
      <c r="R781" s="58"/>
      <c r="S781" s="58"/>
      <c r="T781" s="58"/>
      <c r="U781" s="58"/>
      <c r="V781" s="31"/>
      <c r="X781" s="6"/>
    </row>
    <row r="782" ht="14.25" customHeight="1">
      <c r="E782" s="80"/>
      <c r="K782" s="31"/>
      <c r="L782" s="31"/>
      <c r="M782" s="58"/>
      <c r="N782" s="58"/>
      <c r="O782" s="58"/>
      <c r="P782" s="58"/>
      <c r="Q782" s="58"/>
      <c r="R782" s="58"/>
      <c r="S782" s="58"/>
      <c r="T782" s="58"/>
      <c r="U782" s="58"/>
      <c r="V782" s="31"/>
      <c r="X782" s="6"/>
    </row>
    <row r="783" ht="14.25" customHeight="1">
      <c r="E783" s="80"/>
      <c r="K783" s="31"/>
      <c r="L783" s="31"/>
      <c r="M783" s="58"/>
      <c r="N783" s="58"/>
      <c r="O783" s="58"/>
      <c r="P783" s="58"/>
      <c r="Q783" s="58"/>
      <c r="R783" s="58"/>
      <c r="S783" s="58"/>
      <c r="T783" s="58"/>
      <c r="U783" s="58"/>
      <c r="V783" s="31"/>
      <c r="X783" s="6"/>
    </row>
    <row r="784" ht="14.25" customHeight="1">
      <c r="E784" s="80"/>
      <c r="K784" s="31"/>
      <c r="L784" s="31"/>
      <c r="M784" s="58"/>
      <c r="N784" s="58"/>
      <c r="O784" s="58"/>
      <c r="P784" s="58"/>
      <c r="Q784" s="58"/>
      <c r="R784" s="58"/>
      <c r="S784" s="58"/>
      <c r="T784" s="58"/>
      <c r="U784" s="58"/>
      <c r="V784" s="31"/>
      <c r="X784" s="6"/>
    </row>
    <row r="785" ht="14.25" customHeight="1">
      <c r="E785" s="80"/>
      <c r="K785" s="31"/>
      <c r="L785" s="31"/>
      <c r="M785" s="58"/>
      <c r="N785" s="58"/>
      <c r="O785" s="58"/>
      <c r="P785" s="58"/>
      <c r="Q785" s="58"/>
      <c r="R785" s="58"/>
      <c r="S785" s="58"/>
      <c r="T785" s="58"/>
      <c r="U785" s="58"/>
      <c r="V785" s="31"/>
      <c r="X785" s="6"/>
    </row>
    <row r="786" ht="14.25" customHeight="1">
      <c r="E786" s="80"/>
      <c r="K786" s="31"/>
      <c r="L786" s="31"/>
      <c r="M786" s="58"/>
      <c r="N786" s="58"/>
      <c r="O786" s="58"/>
      <c r="P786" s="58"/>
      <c r="Q786" s="58"/>
      <c r="R786" s="58"/>
      <c r="S786" s="58"/>
      <c r="T786" s="58"/>
      <c r="U786" s="58"/>
      <c r="V786" s="31"/>
      <c r="X786" s="6"/>
    </row>
    <row r="787" ht="14.25" customHeight="1">
      <c r="E787" s="80"/>
      <c r="K787" s="31"/>
      <c r="L787" s="31"/>
      <c r="M787" s="58"/>
      <c r="N787" s="58"/>
      <c r="O787" s="58"/>
      <c r="P787" s="58"/>
      <c r="Q787" s="58"/>
      <c r="R787" s="58"/>
      <c r="S787" s="58"/>
      <c r="T787" s="58"/>
      <c r="U787" s="58"/>
      <c r="V787" s="31"/>
      <c r="X787" s="6"/>
    </row>
    <row r="788" ht="14.25" customHeight="1">
      <c r="E788" s="80"/>
      <c r="K788" s="31"/>
      <c r="L788" s="31"/>
      <c r="M788" s="58"/>
      <c r="N788" s="58"/>
      <c r="O788" s="58"/>
      <c r="P788" s="58"/>
      <c r="Q788" s="58"/>
      <c r="R788" s="58"/>
      <c r="S788" s="58"/>
      <c r="T788" s="58"/>
      <c r="U788" s="58"/>
      <c r="V788" s="31"/>
      <c r="X788" s="6"/>
    </row>
    <row r="789" ht="14.25" customHeight="1">
      <c r="E789" s="80"/>
      <c r="K789" s="31"/>
      <c r="L789" s="31"/>
      <c r="M789" s="58"/>
      <c r="N789" s="58"/>
      <c r="O789" s="58"/>
      <c r="P789" s="58"/>
      <c r="Q789" s="58"/>
      <c r="R789" s="58"/>
      <c r="S789" s="58"/>
      <c r="T789" s="58"/>
      <c r="U789" s="58"/>
      <c r="V789" s="31"/>
      <c r="X789" s="6"/>
    </row>
    <row r="790" ht="14.25" customHeight="1">
      <c r="E790" s="80"/>
      <c r="K790" s="31"/>
      <c r="L790" s="31"/>
      <c r="M790" s="58"/>
      <c r="N790" s="58"/>
      <c r="O790" s="58"/>
      <c r="P790" s="58"/>
      <c r="Q790" s="58"/>
      <c r="R790" s="58"/>
      <c r="S790" s="58"/>
      <c r="T790" s="58"/>
      <c r="U790" s="58"/>
      <c r="V790" s="31"/>
      <c r="X790" s="6"/>
    </row>
    <row r="791" ht="14.25" customHeight="1">
      <c r="E791" s="80"/>
      <c r="K791" s="31"/>
      <c r="L791" s="31"/>
      <c r="M791" s="58"/>
      <c r="N791" s="58"/>
      <c r="O791" s="58"/>
      <c r="P791" s="58"/>
      <c r="Q791" s="58"/>
      <c r="R791" s="58"/>
      <c r="S791" s="58"/>
      <c r="T791" s="58"/>
      <c r="U791" s="58"/>
      <c r="V791" s="31"/>
      <c r="X791" s="6"/>
    </row>
    <row r="792" ht="14.25" customHeight="1">
      <c r="E792" s="80"/>
      <c r="K792" s="31"/>
      <c r="L792" s="31"/>
      <c r="M792" s="58"/>
      <c r="N792" s="58"/>
      <c r="O792" s="58"/>
      <c r="P792" s="58"/>
      <c r="Q792" s="58"/>
      <c r="R792" s="58"/>
      <c r="S792" s="58"/>
      <c r="T792" s="58"/>
      <c r="U792" s="58"/>
      <c r="V792" s="31"/>
      <c r="X792" s="6"/>
    </row>
    <row r="793" ht="14.25" customHeight="1">
      <c r="E793" s="80"/>
      <c r="K793" s="31"/>
      <c r="L793" s="31"/>
      <c r="M793" s="58"/>
      <c r="N793" s="58"/>
      <c r="O793" s="58"/>
      <c r="P793" s="58"/>
      <c r="Q793" s="58"/>
      <c r="R793" s="58"/>
      <c r="S793" s="58"/>
      <c r="T793" s="58"/>
      <c r="U793" s="58"/>
      <c r="V793" s="31"/>
      <c r="X793" s="6"/>
    </row>
    <row r="794" ht="14.25" customHeight="1">
      <c r="E794" s="80"/>
      <c r="K794" s="31"/>
      <c r="L794" s="31"/>
      <c r="M794" s="58"/>
      <c r="N794" s="58"/>
      <c r="O794" s="58"/>
      <c r="P794" s="58"/>
      <c r="Q794" s="58"/>
      <c r="R794" s="58"/>
      <c r="S794" s="58"/>
      <c r="T794" s="58"/>
      <c r="U794" s="58"/>
      <c r="V794" s="31"/>
      <c r="X794" s="6"/>
    </row>
    <row r="795" ht="14.25" customHeight="1">
      <c r="E795" s="80"/>
      <c r="K795" s="31"/>
      <c r="L795" s="31"/>
      <c r="M795" s="58"/>
      <c r="N795" s="58"/>
      <c r="O795" s="58"/>
      <c r="P795" s="58"/>
      <c r="Q795" s="58"/>
      <c r="R795" s="58"/>
      <c r="S795" s="58"/>
      <c r="T795" s="58"/>
      <c r="U795" s="58"/>
      <c r="V795" s="31"/>
      <c r="X795" s="6"/>
    </row>
    <row r="796" ht="14.25" customHeight="1">
      <c r="E796" s="80"/>
      <c r="K796" s="31"/>
      <c r="L796" s="31"/>
      <c r="M796" s="58"/>
      <c r="N796" s="58"/>
      <c r="O796" s="58"/>
      <c r="P796" s="58"/>
      <c r="Q796" s="58"/>
      <c r="R796" s="58"/>
      <c r="S796" s="58"/>
      <c r="T796" s="58"/>
      <c r="U796" s="58"/>
      <c r="V796" s="31"/>
      <c r="X796" s="6"/>
    </row>
    <row r="797" ht="14.25" customHeight="1">
      <c r="E797" s="80"/>
      <c r="K797" s="31"/>
      <c r="L797" s="31"/>
      <c r="M797" s="58"/>
      <c r="N797" s="58"/>
      <c r="O797" s="58"/>
      <c r="P797" s="58"/>
      <c r="Q797" s="58"/>
      <c r="R797" s="58"/>
      <c r="S797" s="58"/>
      <c r="T797" s="58"/>
      <c r="U797" s="58"/>
      <c r="V797" s="31"/>
      <c r="X797" s="6"/>
    </row>
    <row r="798" ht="14.25" customHeight="1">
      <c r="E798" s="80"/>
      <c r="K798" s="31"/>
      <c r="L798" s="31"/>
      <c r="M798" s="58"/>
      <c r="N798" s="58"/>
      <c r="O798" s="58"/>
      <c r="P798" s="58"/>
      <c r="Q798" s="58"/>
      <c r="R798" s="58"/>
      <c r="S798" s="58"/>
      <c r="T798" s="58"/>
      <c r="U798" s="58"/>
      <c r="V798" s="31"/>
      <c r="X798" s="6"/>
    </row>
    <row r="799" ht="14.25" customHeight="1">
      <c r="E799" s="80"/>
      <c r="K799" s="31"/>
      <c r="L799" s="31"/>
      <c r="M799" s="58"/>
      <c r="N799" s="58"/>
      <c r="O799" s="58"/>
      <c r="P799" s="58"/>
      <c r="Q799" s="58"/>
      <c r="R799" s="58"/>
      <c r="S799" s="58"/>
      <c r="T799" s="58"/>
      <c r="U799" s="58"/>
      <c r="V799" s="31"/>
      <c r="X799" s="6"/>
    </row>
    <row r="800" ht="14.25" customHeight="1">
      <c r="E800" s="80"/>
      <c r="K800" s="31"/>
      <c r="L800" s="31"/>
      <c r="M800" s="58"/>
      <c r="N800" s="58"/>
      <c r="O800" s="58"/>
      <c r="P800" s="58"/>
      <c r="Q800" s="58"/>
      <c r="R800" s="58"/>
      <c r="S800" s="58"/>
      <c r="T800" s="58"/>
      <c r="U800" s="58"/>
      <c r="V800" s="31"/>
      <c r="X800" s="6"/>
    </row>
    <row r="801" ht="14.25" customHeight="1">
      <c r="E801" s="80"/>
      <c r="K801" s="31"/>
      <c r="L801" s="31"/>
      <c r="M801" s="58"/>
      <c r="N801" s="58"/>
      <c r="O801" s="58"/>
      <c r="P801" s="58"/>
      <c r="Q801" s="58"/>
      <c r="R801" s="58"/>
      <c r="S801" s="58"/>
      <c r="T801" s="58"/>
      <c r="U801" s="58"/>
      <c r="V801" s="31"/>
      <c r="X801" s="6"/>
    </row>
    <row r="802" ht="14.25" customHeight="1">
      <c r="E802" s="80"/>
      <c r="K802" s="31"/>
      <c r="L802" s="31"/>
      <c r="M802" s="58"/>
      <c r="N802" s="58"/>
      <c r="O802" s="58"/>
      <c r="P802" s="58"/>
      <c r="Q802" s="58"/>
      <c r="R802" s="58"/>
      <c r="S802" s="58"/>
      <c r="T802" s="58"/>
      <c r="U802" s="58"/>
      <c r="V802" s="31"/>
      <c r="X802" s="6"/>
    </row>
    <row r="803" ht="14.25" customHeight="1">
      <c r="E803" s="80"/>
      <c r="K803" s="31"/>
      <c r="L803" s="31"/>
      <c r="M803" s="58"/>
      <c r="N803" s="58"/>
      <c r="O803" s="58"/>
      <c r="P803" s="58"/>
      <c r="Q803" s="58"/>
      <c r="R803" s="58"/>
      <c r="S803" s="58"/>
      <c r="T803" s="58"/>
      <c r="U803" s="58"/>
      <c r="V803" s="31"/>
      <c r="X803" s="6"/>
    </row>
    <row r="804" ht="14.25" customHeight="1">
      <c r="E804" s="80"/>
      <c r="K804" s="31"/>
      <c r="L804" s="31"/>
      <c r="M804" s="58"/>
      <c r="N804" s="58"/>
      <c r="O804" s="58"/>
      <c r="P804" s="58"/>
      <c r="Q804" s="58"/>
      <c r="R804" s="58"/>
      <c r="S804" s="58"/>
      <c r="T804" s="58"/>
      <c r="U804" s="58"/>
      <c r="V804" s="31"/>
      <c r="X804" s="6"/>
    </row>
    <row r="805" ht="14.25" customHeight="1">
      <c r="E805" s="80"/>
      <c r="K805" s="31"/>
      <c r="L805" s="31"/>
      <c r="M805" s="58"/>
      <c r="N805" s="58"/>
      <c r="O805" s="58"/>
      <c r="P805" s="58"/>
      <c r="Q805" s="58"/>
      <c r="R805" s="58"/>
      <c r="S805" s="58"/>
      <c r="T805" s="58"/>
      <c r="U805" s="58"/>
      <c r="V805" s="31"/>
      <c r="X805" s="6"/>
    </row>
    <row r="806" ht="14.25" customHeight="1">
      <c r="E806" s="80"/>
      <c r="K806" s="31"/>
      <c r="L806" s="31"/>
      <c r="M806" s="58"/>
      <c r="N806" s="58"/>
      <c r="O806" s="58"/>
      <c r="P806" s="58"/>
      <c r="Q806" s="58"/>
      <c r="R806" s="58"/>
      <c r="S806" s="58"/>
      <c r="T806" s="58"/>
      <c r="U806" s="58"/>
      <c r="V806" s="31"/>
      <c r="X806" s="6"/>
    </row>
    <row r="807" ht="14.25" customHeight="1">
      <c r="E807" s="80"/>
      <c r="K807" s="31"/>
      <c r="L807" s="31"/>
      <c r="M807" s="58"/>
      <c r="N807" s="58"/>
      <c r="O807" s="58"/>
      <c r="P807" s="58"/>
      <c r="Q807" s="58"/>
      <c r="R807" s="58"/>
      <c r="S807" s="58"/>
      <c r="T807" s="58"/>
      <c r="U807" s="58"/>
      <c r="V807" s="31"/>
      <c r="X807" s="6"/>
    </row>
    <row r="808" ht="14.25" customHeight="1">
      <c r="E808" s="80"/>
      <c r="K808" s="31"/>
      <c r="L808" s="31"/>
      <c r="M808" s="58"/>
      <c r="N808" s="58"/>
      <c r="O808" s="58"/>
      <c r="P808" s="58"/>
      <c r="Q808" s="58"/>
      <c r="R808" s="58"/>
      <c r="S808" s="58"/>
      <c r="T808" s="58"/>
      <c r="U808" s="58"/>
      <c r="V808" s="31"/>
      <c r="X808" s="6"/>
    </row>
    <row r="809" ht="14.25" customHeight="1">
      <c r="E809" s="80"/>
      <c r="K809" s="31"/>
      <c r="L809" s="31"/>
      <c r="M809" s="58"/>
      <c r="N809" s="58"/>
      <c r="O809" s="58"/>
      <c r="P809" s="58"/>
      <c r="Q809" s="58"/>
      <c r="R809" s="58"/>
      <c r="S809" s="58"/>
      <c r="T809" s="58"/>
      <c r="U809" s="58"/>
      <c r="V809" s="31"/>
      <c r="X809" s="6"/>
    </row>
    <row r="810" ht="14.25" customHeight="1">
      <c r="E810" s="80"/>
      <c r="K810" s="31"/>
      <c r="L810" s="31"/>
      <c r="M810" s="58"/>
      <c r="N810" s="58"/>
      <c r="O810" s="58"/>
      <c r="P810" s="58"/>
      <c r="Q810" s="58"/>
      <c r="R810" s="58"/>
      <c r="S810" s="58"/>
      <c r="T810" s="58"/>
      <c r="U810" s="58"/>
      <c r="V810" s="31"/>
      <c r="X810" s="6"/>
    </row>
    <row r="811" ht="14.25" customHeight="1">
      <c r="E811" s="80"/>
      <c r="K811" s="31"/>
      <c r="L811" s="31"/>
      <c r="M811" s="58"/>
      <c r="N811" s="58"/>
      <c r="O811" s="58"/>
      <c r="P811" s="58"/>
      <c r="Q811" s="58"/>
      <c r="R811" s="58"/>
      <c r="S811" s="58"/>
      <c r="T811" s="58"/>
      <c r="U811" s="58"/>
      <c r="V811" s="31"/>
      <c r="X811" s="6"/>
    </row>
    <row r="812" ht="14.25" customHeight="1">
      <c r="E812" s="80"/>
      <c r="K812" s="31"/>
      <c r="L812" s="31"/>
      <c r="M812" s="58"/>
      <c r="N812" s="58"/>
      <c r="O812" s="58"/>
      <c r="P812" s="58"/>
      <c r="Q812" s="58"/>
      <c r="R812" s="58"/>
      <c r="S812" s="58"/>
      <c r="T812" s="58"/>
      <c r="U812" s="58"/>
      <c r="V812" s="31"/>
      <c r="X812" s="6"/>
    </row>
    <row r="813" ht="14.25" customHeight="1">
      <c r="E813" s="80"/>
      <c r="K813" s="31"/>
      <c r="L813" s="31"/>
      <c r="M813" s="58"/>
      <c r="N813" s="58"/>
      <c r="O813" s="58"/>
      <c r="P813" s="58"/>
      <c r="Q813" s="58"/>
      <c r="R813" s="58"/>
      <c r="S813" s="58"/>
      <c r="T813" s="58"/>
      <c r="U813" s="58"/>
      <c r="V813" s="31"/>
      <c r="X813" s="6"/>
    </row>
    <row r="814" ht="14.25" customHeight="1">
      <c r="E814" s="80"/>
      <c r="K814" s="31"/>
      <c r="L814" s="31"/>
      <c r="M814" s="58"/>
      <c r="N814" s="58"/>
      <c r="O814" s="58"/>
      <c r="P814" s="58"/>
      <c r="Q814" s="58"/>
      <c r="R814" s="58"/>
      <c r="S814" s="58"/>
      <c r="T814" s="58"/>
      <c r="U814" s="58"/>
      <c r="V814" s="31"/>
      <c r="X814" s="6"/>
    </row>
    <row r="815" ht="14.25" customHeight="1">
      <c r="E815" s="80"/>
      <c r="K815" s="31"/>
      <c r="L815" s="31"/>
      <c r="M815" s="58"/>
      <c r="N815" s="58"/>
      <c r="O815" s="58"/>
      <c r="P815" s="58"/>
      <c r="Q815" s="58"/>
      <c r="R815" s="58"/>
      <c r="S815" s="58"/>
      <c r="T815" s="58"/>
      <c r="U815" s="58"/>
      <c r="V815" s="31"/>
      <c r="X815" s="6"/>
    </row>
    <row r="816" ht="14.25" customHeight="1">
      <c r="E816" s="80"/>
      <c r="K816" s="31"/>
      <c r="L816" s="31"/>
      <c r="M816" s="58"/>
      <c r="N816" s="58"/>
      <c r="O816" s="58"/>
      <c r="P816" s="58"/>
      <c r="Q816" s="58"/>
      <c r="R816" s="58"/>
      <c r="S816" s="58"/>
      <c r="T816" s="58"/>
      <c r="U816" s="58"/>
      <c r="V816" s="31"/>
      <c r="X816" s="6"/>
    </row>
    <row r="817" ht="14.25" customHeight="1">
      <c r="E817" s="80"/>
      <c r="K817" s="31"/>
      <c r="L817" s="31"/>
      <c r="M817" s="58"/>
      <c r="N817" s="58"/>
      <c r="O817" s="58"/>
      <c r="P817" s="58"/>
      <c r="Q817" s="58"/>
      <c r="R817" s="58"/>
      <c r="S817" s="58"/>
      <c r="T817" s="58"/>
      <c r="U817" s="58"/>
      <c r="V817" s="31"/>
      <c r="X817" s="6"/>
    </row>
    <row r="818" ht="14.25" customHeight="1">
      <c r="E818" s="80"/>
      <c r="K818" s="31"/>
      <c r="L818" s="31"/>
      <c r="M818" s="58"/>
      <c r="N818" s="58"/>
      <c r="O818" s="58"/>
      <c r="P818" s="58"/>
      <c r="Q818" s="58"/>
      <c r="R818" s="58"/>
      <c r="S818" s="58"/>
      <c r="T818" s="58"/>
      <c r="U818" s="58"/>
      <c r="V818" s="31"/>
      <c r="X818" s="6"/>
    </row>
    <row r="819" ht="14.25" customHeight="1">
      <c r="E819" s="80"/>
      <c r="K819" s="31"/>
      <c r="L819" s="31"/>
      <c r="M819" s="58"/>
      <c r="N819" s="58"/>
      <c r="O819" s="58"/>
      <c r="P819" s="58"/>
      <c r="Q819" s="58"/>
      <c r="R819" s="58"/>
      <c r="S819" s="58"/>
      <c r="T819" s="58"/>
      <c r="U819" s="58"/>
      <c r="V819" s="31"/>
      <c r="X819" s="6"/>
    </row>
    <row r="820" ht="14.25" customHeight="1">
      <c r="E820" s="80"/>
      <c r="K820" s="31"/>
      <c r="L820" s="31"/>
      <c r="M820" s="58"/>
      <c r="N820" s="58"/>
      <c r="O820" s="58"/>
      <c r="P820" s="58"/>
      <c r="Q820" s="58"/>
      <c r="R820" s="58"/>
      <c r="S820" s="58"/>
      <c r="T820" s="58"/>
      <c r="U820" s="58"/>
      <c r="V820" s="31"/>
      <c r="X820" s="6"/>
    </row>
    <row r="821" ht="14.25" customHeight="1">
      <c r="E821" s="80"/>
      <c r="K821" s="31"/>
      <c r="L821" s="31"/>
      <c r="M821" s="58"/>
      <c r="N821" s="58"/>
      <c r="O821" s="58"/>
      <c r="P821" s="58"/>
      <c r="Q821" s="58"/>
      <c r="R821" s="58"/>
      <c r="S821" s="58"/>
      <c r="T821" s="58"/>
      <c r="U821" s="58"/>
      <c r="V821" s="31"/>
      <c r="X821" s="6"/>
    </row>
    <row r="822" ht="14.25" customHeight="1">
      <c r="E822" s="80"/>
      <c r="K822" s="31"/>
      <c r="L822" s="31"/>
      <c r="M822" s="58"/>
      <c r="N822" s="58"/>
      <c r="O822" s="58"/>
      <c r="P822" s="58"/>
      <c r="Q822" s="58"/>
      <c r="R822" s="58"/>
      <c r="S822" s="58"/>
      <c r="T822" s="58"/>
      <c r="U822" s="58"/>
      <c r="V822" s="31"/>
      <c r="X822" s="6"/>
    </row>
    <row r="823" ht="14.25" customHeight="1">
      <c r="E823" s="80"/>
      <c r="K823" s="31"/>
      <c r="L823" s="31"/>
      <c r="M823" s="58"/>
      <c r="N823" s="58"/>
      <c r="O823" s="58"/>
      <c r="P823" s="58"/>
      <c r="Q823" s="58"/>
      <c r="R823" s="58"/>
      <c r="S823" s="58"/>
      <c r="T823" s="58"/>
      <c r="U823" s="58"/>
      <c r="V823" s="31"/>
      <c r="X823" s="6"/>
    </row>
    <row r="824" ht="14.25" customHeight="1">
      <c r="E824" s="80"/>
      <c r="K824" s="31"/>
      <c r="L824" s="31"/>
      <c r="M824" s="58"/>
      <c r="N824" s="58"/>
      <c r="O824" s="58"/>
      <c r="P824" s="58"/>
      <c r="Q824" s="58"/>
      <c r="R824" s="58"/>
      <c r="S824" s="58"/>
      <c r="T824" s="58"/>
      <c r="U824" s="58"/>
      <c r="V824" s="31"/>
      <c r="X824" s="6"/>
    </row>
    <row r="825" ht="14.25" customHeight="1">
      <c r="E825" s="80"/>
      <c r="K825" s="31"/>
      <c r="L825" s="31"/>
      <c r="M825" s="58"/>
      <c r="N825" s="58"/>
      <c r="O825" s="58"/>
      <c r="P825" s="58"/>
      <c r="Q825" s="58"/>
      <c r="R825" s="58"/>
      <c r="S825" s="58"/>
      <c r="T825" s="58"/>
      <c r="U825" s="58"/>
      <c r="V825" s="31"/>
      <c r="X825" s="6"/>
    </row>
    <row r="826" ht="14.25" customHeight="1">
      <c r="E826" s="80"/>
      <c r="K826" s="31"/>
      <c r="L826" s="31"/>
      <c r="M826" s="58"/>
      <c r="N826" s="58"/>
      <c r="O826" s="58"/>
      <c r="P826" s="58"/>
      <c r="Q826" s="58"/>
      <c r="R826" s="58"/>
      <c r="S826" s="58"/>
      <c r="T826" s="58"/>
      <c r="U826" s="58"/>
      <c r="V826" s="31"/>
      <c r="X826" s="6"/>
    </row>
    <row r="827" ht="14.25" customHeight="1">
      <c r="E827" s="80"/>
      <c r="K827" s="31"/>
      <c r="L827" s="31"/>
      <c r="M827" s="58"/>
      <c r="N827" s="58"/>
      <c r="O827" s="58"/>
      <c r="P827" s="58"/>
      <c r="Q827" s="58"/>
      <c r="R827" s="58"/>
      <c r="S827" s="58"/>
      <c r="T827" s="58"/>
      <c r="U827" s="58"/>
      <c r="V827" s="31"/>
      <c r="X827" s="6"/>
    </row>
    <row r="828" ht="14.25" customHeight="1">
      <c r="E828" s="80"/>
      <c r="K828" s="31"/>
      <c r="L828" s="31"/>
      <c r="M828" s="58"/>
      <c r="N828" s="58"/>
      <c r="O828" s="58"/>
      <c r="P828" s="58"/>
      <c r="Q828" s="58"/>
      <c r="R828" s="58"/>
      <c r="S828" s="58"/>
      <c r="T828" s="58"/>
      <c r="U828" s="58"/>
      <c r="V828" s="31"/>
      <c r="X828" s="6"/>
    </row>
    <row r="829" ht="14.25" customHeight="1">
      <c r="E829" s="80"/>
      <c r="K829" s="31"/>
      <c r="L829" s="31"/>
      <c r="M829" s="58"/>
      <c r="N829" s="58"/>
      <c r="O829" s="58"/>
      <c r="P829" s="58"/>
      <c r="Q829" s="58"/>
      <c r="R829" s="58"/>
      <c r="S829" s="58"/>
      <c r="T829" s="58"/>
      <c r="U829" s="58"/>
      <c r="V829" s="31"/>
      <c r="X829" s="6"/>
    </row>
    <row r="830" ht="14.25" customHeight="1">
      <c r="E830" s="80"/>
      <c r="K830" s="31"/>
      <c r="L830" s="31"/>
      <c r="M830" s="58"/>
      <c r="N830" s="58"/>
      <c r="O830" s="58"/>
      <c r="P830" s="58"/>
      <c r="Q830" s="58"/>
      <c r="R830" s="58"/>
      <c r="S830" s="58"/>
      <c r="T830" s="58"/>
      <c r="U830" s="58"/>
      <c r="V830" s="31"/>
      <c r="X830" s="6"/>
    </row>
    <row r="831" ht="14.25" customHeight="1">
      <c r="E831" s="80"/>
      <c r="K831" s="31"/>
      <c r="L831" s="31"/>
      <c r="M831" s="58"/>
      <c r="N831" s="58"/>
      <c r="O831" s="58"/>
      <c r="P831" s="58"/>
      <c r="Q831" s="58"/>
      <c r="R831" s="58"/>
      <c r="S831" s="58"/>
      <c r="T831" s="58"/>
      <c r="U831" s="58"/>
      <c r="V831" s="31"/>
      <c r="X831" s="6"/>
    </row>
    <row r="832" ht="14.25" customHeight="1">
      <c r="E832" s="80"/>
      <c r="K832" s="31"/>
      <c r="L832" s="31"/>
      <c r="M832" s="58"/>
      <c r="N832" s="58"/>
      <c r="O832" s="58"/>
      <c r="P832" s="58"/>
      <c r="Q832" s="58"/>
      <c r="R832" s="58"/>
      <c r="S832" s="58"/>
      <c r="T832" s="58"/>
      <c r="U832" s="58"/>
      <c r="V832" s="31"/>
      <c r="X832" s="6"/>
    </row>
    <row r="833" ht="14.25" customHeight="1">
      <c r="E833" s="80"/>
      <c r="K833" s="31"/>
      <c r="L833" s="31"/>
      <c r="M833" s="58"/>
      <c r="N833" s="58"/>
      <c r="O833" s="58"/>
      <c r="P833" s="58"/>
      <c r="Q833" s="58"/>
      <c r="R833" s="58"/>
      <c r="S833" s="58"/>
      <c r="T833" s="58"/>
      <c r="U833" s="58"/>
      <c r="V833" s="31"/>
      <c r="X833" s="6"/>
    </row>
    <row r="834" ht="14.25" customHeight="1">
      <c r="E834" s="80"/>
      <c r="K834" s="31"/>
      <c r="L834" s="31"/>
      <c r="M834" s="58"/>
      <c r="N834" s="58"/>
      <c r="O834" s="58"/>
      <c r="P834" s="58"/>
      <c r="Q834" s="58"/>
      <c r="R834" s="58"/>
      <c r="S834" s="58"/>
      <c r="T834" s="58"/>
      <c r="U834" s="58"/>
      <c r="V834" s="31"/>
      <c r="X834" s="6"/>
    </row>
    <row r="835" ht="14.25" customHeight="1">
      <c r="E835" s="80"/>
      <c r="K835" s="31"/>
      <c r="L835" s="31"/>
      <c r="M835" s="58"/>
      <c r="N835" s="58"/>
      <c r="O835" s="58"/>
      <c r="P835" s="58"/>
      <c r="Q835" s="58"/>
      <c r="R835" s="58"/>
      <c r="S835" s="58"/>
      <c r="T835" s="58"/>
      <c r="U835" s="58"/>
      <c r="V835" s="31"/>
      <c r="X835" s="6"/>
    </row>
    <row r="836" ht="14.25" customHeight="1">
      <c r="E836" s="80"/>
      <c r="K836" s="31"/>
      <c r="L836" s="31"/>
      <c r="M836" s="58"/>
      <c r="N836" s="58"/>
      <c r="O836" s="58"/>
      <c r="P836" s="58"/>
      <c r="Q836" s="58"/>
      <c r="R836" s="58"/>
      <c r="S836" s="58"/>
      <c r="T836" s="58"/>
      <c r="U836" s="58"/>
      <c r="V836" s="31"/>
      <c r="X836" s="6"/>
    </row>
    <row r="837" ht="14.25" customHeight="1">
      <c r="E837" s="80"/>
      <c r="K837" s="31"/>
      <c r="L837" s="31"/>
      <c r="M837" s="58"/>
      <c r="N837" s="58"/>
      <c r="O837" s="58"/>
      <c r="P837" s="58"/>
      <c r="Q837" s="58"/>
      <c r="R837" s="58"/>
      <c r="S837" s="58"/>
      <c r="T837" s="58"/>
      <c r="U837" s="58"/>
      <c r="V837" s="31"/>
      <c r="X837" s="6"/>
    </row>
    <row r="838" ht="14.25" customHeight="1">
      <c r="E838" s="80"/>
      <c r="K838" s="31"/>
      <c r="L838" s="31"/>
      <c r="M838" s="58"/>
      <c r="N838" s="58"/>
      <c r="O838" s="58"/>
      <c r="P838" s="58"/>
      <c r="Q838" s="58"/>
      <c r="R838" s="58"/>
      <c r="S838" s="58"/>
      <c r="T838" s="58"/>
      <c r="U838" s="58"/>
      <c r="V838" s="31"/>
      <c r="X838" s="6"/>
    </row>
    <row r="839" ht="14.25" customHeight="1">
      <c r="E839" s="80"/>
      <c r="K839" s="31"/>
      <c r="L839" s="31"/>
      <c r="M839" s="58"/>
      <c r="N839" s="58"/>
      <c r="O839" s="58"/>
      <c r="P839" s="58"/>
      <c r="Q839" s="58"/>
      <c r="R839" s="58"/>
      <c r="S839" s="58"/>
      <c r="T839" s="58"/>
      <c r="U839" s="58"/>
      <c r="V839" s="31"/>
      <c r="X839" s="6"/>
    </row>
    <row r="840" ht="14.25" customHeight="1">
      <c r="E840" s="80"/>
      <c r="K840" s="31"/>
      <c r="L840" s="31"/>
      <c r="M840" s="58"/>
      <c r="N840" s="58"/>
      <c r="O840" s="58"/>
      <c r="P840" s="58"/>
      <c r="Q840" s="58"/>
      <c r="R840" s="58"/>
      <c r="S840" s="58"/>
      <c r="T840" s="58"/>
      <c r="U840" s="58"/>
      <c r="V840" s="31"/>
      <c r="X840" s="6"/>
    </row>
    <row r="841" ht="14.25" customHeight="1">
      <c r="E841" s="80"/>
      <c r="K841" s="31"/>
      <c r="L841" s="31"/>
      <c r="M841" s="58"/>
      <c r="N841" s="58"/>
      <c r="O841" s="58"/>
      <c r="P841" s="58"/>
      <c r="Q841" s="58"/>
      <c r="R841" s="58"/>
      <c r="S841" s="58"/>
      <c r="T841" s="58"/>
      <c r="U841" s="58"/>
      <c r="V841" s="31"/>
      <c r="X841" s="6"/>
    </row>
    <row r="842" ht="14.25" customHeight="1">
      <c r="E842" s="80"/>
      <c r="K842" s="31"/>
      <c r="L842" s="31"/>
      <c r="M842" s="58"/>
      <c r="N842" s="58"/>
      <c r="O842" s="58"/>
      <c r="P842" s="58"/>
      <c r="Q842" s="58"/>
      <c r="R842" s="58"/>
      <c r="S842" s="58"/>
      <c r="T842" s="58"/>
      <c r="U842" s="58"/>
      <c r="V842" s="31"/>
      <c r="X842" s="6"/>
    </row>
    <row r="843" ht="14.25" customHeight="1">
      <c r="E843" s="80"/>
      <c r="K843" s="31"/>
      <c r="L843" s="31"/>
      <c r="M843" s="58"/>
      <c r="N843" s="58"/>
      <c r="O843" s="58"/>
      <c r="P843" s="58"/>
      <c r="Q843" s="58"/>
      <c r="R843" s="58"/>
      <c r="S843" s="58"/>
      <c r="T843" s="58"/>
      <c r="U843" s="58"/>
      <c r="V843" s="31"/>
      <c r="X843" s="6"/>
    </row>
    <row r="844" ht="14.25" customHeight="1">
      <c r="E844" s="80"/>
      <c r="K844" s="31"/>
      <c r="L844" s="31"/>
      <c r="M844" s="58"/>
      <c r="N844" s="58"/>
      <c r="O844" s="58"/>
      <c r="P844" s="58"/>
      <c r="Q844" s="58"/>
      <c r="R844" s="58"/>
      <c r="S844" s="58"/>
      <c r="T844" s="58"/>
      <c r="U844" s="58"/>
      <c r="V844" s="31"/>
      <c r="X844" s="6"/>
    </row>
    <row r="845" ht="14.25" customHeight="1">
      <c r="E845" s="80"/>
      <c r="K845" s="31"/>
      <c r="L845" s="31"/>
      <c r="M845" s="58"/>
      <c r="N845" s="58"/>
      <c r="O845" s="58"/>
      <c r="P845" s="58"/>
      <c r="Q845" s="58"/>
      <c r="R845" s="58"/>
      <c r="S845" s="58"/>
      <c r="T845" s="58"/>
      <c r="U845" s="58"/>
      <c r="V845" s="31"/>
      <c r="X845" s="6"/>
    </row>
    <row r="846" ht="14.25" customHeight="1">
      <c r="E846" s="80"/>
      <c r="K846" s="31"/>
      <c r="L846" s="31"/>
      <c r="M846" s="58"/>
      <c r="N846" s="58"/>
      <c r="O846" s="58"/>
      <c r="P846" s="58"/>
      <c r="Q846" s="58"/>
      <c r="R846" s="58"/>
      <c r="S846" s="58"/>
      <c r="T846" s="58"/>
      <c r="U846" s="58"/>
      <c r="V846" s="31"/>
      <c r="X846" s="6"/>
    </row>
    <row r="847" ht="14.25" customHeight="1">
      <c r="E847" s="80"/>
      <c r="K847" s="31"/>
      <c r="L847" s="31"/>
      <c r="M847" s="58"/>
      <c r="N847" s="58"/>
      <c r="O847" s="58"/>
      <c r="P847" s="58"/>
      <c r="Q847" s="58"/>
      <c r="R847" s="58"/>
      <c r="S847" s="58"/>
      <c r="T847" s="58"/>
      <c r="U847" s="58"/>
      <c r="V847" s="31"/>
      <c r="X847" s="6"/>
    </row>
    <row r="848" ht="14.25" customHeight="1">
      <c r="E848" s="80"/>
      <c r="K848" s="31"/>
      <c r="L848" s="31"/>
      <c r="M848" s="58"/>
      <c r="N848" s="58"/>
      <c r="O848" s="58"/>
      <c r="P848" s="58"/>
      <c r="Q848" s="58"/>
      <c r="R848" s="58"/>
      <c r="S848" s="58"/>
      <c r="T848" s="58"/>
      <c r="U848" s="58"/>
      <c r="V848" s="31"/>
      <c r="X848" s="6"/>
    </row>
    <row r="849" ht="14.25" customHeight="1">
      <c r="E849" s="80"/>
      <c r="K849" s="31"/>
      <c r="L849" s="31"/>
      <c r="M849" s="58"/>
      <c r="N849" s="58"/>
      <c r="O849" s="58"/>
      <c r="P849" s="58"/>
      <c r="Q849" s="58"/>
      <c r="R849" s="58"/>
      <c r="S849" s="58"/>
      <c r="T849" s="58"/>
      <c r="U849" s="58"/>
      <c r="V849" s="31"/>
      <c r="X849" s="6"/>
    </row>
    <row r="850" ht="14.25" customHeight="1">
      <c r="E850" s="80"/>
      <c r="K850" s="31"/>
      <c r="L850" s="31"/>
      <c r="M850" s="58"/>
      <c r="N850" s="58"/>
      <c r="O850" s="58"/>
      <c r="P850" s="58"/>
      <c r="Q850" s="58"/>
      <c r="R850" s="58"/>
      <c r="S850" s="58"/>
      <c r="T850" s="58"/>
      <c r="U850" s="58"/>
      <c r="V850" s="31"/>
      <c r="X850" s="6"/>
    </row>
    <row r="851" ht="14.25" customHeight="1">
      <c r="E851" s="80"/>
      <c r="K851" s="31"/>
      <c r="L851" s="31"/>
      <c r="M851" s="58"/>
      <c r="N851" s="58"/>
      <c r="O851" s="58"/>
      <c r="P851" s="58"/>
      <c r="Q851" s="58"/>
      <c r="R851" s="58"/>
      <c r="S851" s="58"/>
      <c r="T851" s="58"/>
      <c r="U851" s="58"/>
      <c r="V851" s="31"/>
      <c r="X851" s="6"/>
    </row>
    <row r="852" ht="14.25" customHeight="1">
      <c r="E852" s="80"/>
      <c r="K852" s="31"/>
      <c r="L852" s="31"/>
      <c r="M852" s="58"/>
      <c r="N852" s="58"/>
      <c r="O852" s="58"/>
      <c r="P852" s="58"/>
      <c r="Q852" s="58"/>
      <c r="R852" s="58"/>
      <c r="S852" s="58"/>
      <c r="T852" s="58"/>
      <c r="U852" s="58"/>
      <c r="V852" s="31"/>
      <c r="X852" s="6"/>
    </row>
    <row r="853" ht="14.25" customHeight="1">
      <c r="E853" s="80"/>
      <c r="K853" s="31"/>
      <c r="L853" s="31"/>
      <c r="M853" s="58"/>
      <c r="N853" s="58"/>
      <c r="O853" s="58"/>
      <c r="P853" s="58"/>
      <c r="Q853" s="58"/>
      <c r="R853" s="58"/>
      <c r="S853" s="58"/>
      <c r="T853" s="58"/>
      <c r="U853" s="58"/>
      <c r="V853" s="31"/>
      <c r="X853" s="6"/>
    </row>
    <row r="854" ht="14.25" customHeight="1">
      <c r="E854" s="80"/>
      <c r="K854" s="31"/>
      <c r="L854" s="31"/>
      <c r="M854" s="58"/>
      <c r="N854" s="58"/>
      <c r="O854" s="58"/>
      <c r="P854" s="58"/>
      <c r="Q854" s="58"/>
      <c r="R854" s="58"/>
      <c r="S854" s="58"/>
      <c r="T854" s="58"/>
      <c r="U854" s="58"/>
      <c r="V854" s="31"/>
      <c r="X854" s="6"/>
    </row>
    <row r="855" ht="14.25" customHeight="1">
      <c r="E855" s="80"/>
      <c r="K855" s="31"/>
      <c r="L855" s="31"/>
      <c r="M855" s="58"/>
      <c r="N855" s="58"/>
      <c r="O855" s="58"/>
      <c r="P855" s="58"/>
      <c r="Q855" s="58"/>
      <c r="R855" s="58"/>
      <c r="S855" s="58"/>
      <c r="T855" s="58"/>
      <c r="U855" s="58"/>
      <c r="V855" s="31"/>
      <c r="X855" s="6"/>
    </row>
    <row r="856" ht="14.25" customHeight="1">
      <c r="E856" s="80"/>
      <c r="K856" s="31"/>
      <c r="L856" s="31"/>
      <c r="M856" s="58"/>
      <c r="N856" s="58"/>
      <c r="O856" s="58"/>
      <c r="P856" s="58"/>
      <c r="Q856" s="58"/>
      <c r="R856" s="58"/>
      <c r="S856" s="58"/>
      <c r="T856" s="58"/>
      <c r="U856" s="58"/>
      <c r="V856" s="31"/>
      <c r="X856" s="6"/>
    </row>
    <row r="857" ht="14.25" customHeight="1">
      <c r="E857" s="80"/>
      <c r="K857" s="31"/>
      <c r="L857" s="31"/>
      <c r="M857" s="58"/>
      <c r="N857" s="58"/>
      <c r="O857" s="58"/>
      <c r="P857" s="58"/>
      <c r="Q857" s="58"/>
      <c r="R857" s="58"/>
      <c r="S857" s="58"/>
      <c r="T857" s="58"/>
      <c r="U857" s="58"/>
      <c r="V857" s="31"/>
      <c r="X857" s="6"/>
    </row>
    <row r="858" ht="14.25" customHeight="1">
      <c r="E858" s="80"/>
      <c r="K858" s="31"/>
      <c r="L858" s="31"/>
      <c r="M858" s="58"/>
      <c r="N858" s="58"/>
      <c r="O858" s="58"/>
      <c r="P858" s="58"/>
      <c r="Q858" s="58"/>
      <c r="R858" s="58"/>
      <c r="S858" s="58"/>
      <c r="T858" s="58"/>
      <c r="U858" s="58"/>
      <c r="V858" s="31"/>
      <c r="X858" s="6"/>
    </row>
    <row r="859" ht="14.25" customHeight="1">
      <c r="E859" s="80"/>
      <c r="K859" s="31"/>
      <c r="L859" s="31"/>
      <c r="M859" s="58"/>
      <c r="N859" s="58"/>
      <c r="O859" s="58"/>
      <c r="P859" s="58"/>
      <c r="Q859" s="58"/>
      <c r="R859" s="58"/>
      <c r="S859" s="58"/>
      <c r="T859" s="58"/>
      <c r="U859" s="58"/>
      <c r="V859" s="31"/>
      <c r="X859" s="6"/>
    </row>
    <row r="860" ht="14.25" customHeight="1">
      <c r="E860" s="80"/>
      <c r="K860" s="31"/>
      <c r="L860" s="31"/>
      <c r="M860" s="58"/>
      <c r="N860" s="58"/>
      <c r="O860" s="58"/>
      <c r="P860" s="58"/>
      <c r="Q860" s="58"/>
      <c r="R860" s="58"/>
      <c r="S860" s="58"/>
      <c r="T860" s="58"/>
      <c r="U860" s="58"/>
      <c r="V860" s="31"/>
      <c r="X860" s="6"/>
    </row>
    <row r="861" ht="14.25" customHeight="1">
      <c r="E861" s="80"/>
      <c r="K861" s="31"/>
      <c r="L861" s="31"/>
      <c r="M861" s="58"/>
      <c r="N861" s="58"/>
      <c r="O861" s="58"/>
      <c r="P861" s="58"/>
      <c r="Q861" s="58"/>
      <c r="R861" s="58"/>
      <c r="S861" s="58"/>
      <c r="T861" s="58"/>
      <c r="U861" s="58"/>
      <c r="V861" s="31"/>
      <c r="X861" s="6"/>
    </row>
    <row r="862" ht="14.25" customHeight="1">
      <c r="E862" s="80"/>
      <c r="K862" s="31"/>
      <c r="L862" s="31"/>
      <c r="M862" s="58"/>
      <c r="N862" s="58"/>
      <c r="O862" s="58"/>
      <c r="P862" s="58"/>
      <c r="Q862" s="58"/>
      <c r="R862" s="58"/>
      <c r="S862" s="58"/>
      <c r="T862" s="58"/>
      <c r="U862" s="58"/>
      <c r="V862" s="31"/>
      <c r="X862" s="6"/>
    </row>
    <row r="863" ht="14.25" customHeight="1">
      <c r="E863" s="80"/>
      <c r="K863" s="31"/>
      <c r="L863" s="31"/>
      <c r="M863" s="58"/>
      <c r="N863" s="58"/>
      <c r="O863" s="58"/>
      <c r="P863" s="58"/>
      <c r="Q863" s="58"/>
      <c r="R863" s="58"/>
      <c r="S863" s="58"/>
      <c r="T863" s="58"/>
      <c r="U863" s="58"/>
      <c r="V863" s="31"/>
      <c r="X863" s="6"/>
    </row>
    <row r="864" ht="14.25" customHeight="1">
      <c r="E864" s="80"/>
      <c r="K864" s="31"/>
      <c r="L864" s="31"/>
      <c r="M864" s="58"/>
      <c r="N864" s="58"/>
      <c r="O864" s="58"/>
      <c r="P864" s="58"/>
      <c r="Q864" s="58"/>
      <c r="R864" s="58"/>
      <c r="S864" s="58"/>
      <c r="T864" s="58"/>
      <c r="U864" s="58"/>
      <c r="V864" s="31"/>
      <c r="X864" s="6"/>
    </row>
    <row r="865" ht="14.25" customHeight="1">
      <c r="E865" s="80"/>
      <c r="K865" s="31"/>
      <c r="L865" s="31"/>
      <c r="M865" s="58"/>
      <c r="N865" s="58"/>
      <c r="O865" s="58"/>
      <c r="P865" s="58"/>
      <c r="Q865" s="58"/>
      <c r="R865" s="58"/>
      <c r="S865" s="58"/>
      <c r="T865" s="58"/>
      <c r="U865" s="58"/>
      <c r="V865" s="31"/>
      <c r="X865" s="6"/>
    </row>
    <row r="866" ht="14.25" customHeight="1">
      <c r="E866" s="80"/>
      <c r="K866" s="31"/>
      <c r="L866" s="31"/>
      <c r="M866" s="58"/>
      <c r="N866" s="58"/>
      <c r="O866" s="58"/>
      <c r="P866" s="58"/>
      <c r="Q866" s="58"/>
      <c r="R866" s="58"/>
      <c r="S866" s="58"/>
      <c r="T866" s="58"/>
      <c r="U866" s="58"/>
      <c r="V866" s="31"/>
      <c r="X866" s="6"/>
    </row>
    <row r="867" ht="14.25" customHeight="1">
      <c r="E867" s="80"/>
      <c r="K867" s="31"/>
      <c r="L867" s="31"/>
      <c r="M867" s="58"/>
      <c r="N867" s="58"/>
      <c r="O867" s="58"/>
      <c r="P867" s="58"/>
      <c r="Q867" s="58"/>
      <c r="R867" s="58"/>
      <c r="S867" s="58"/>
      <c r="T867" s="58"/>
      <c r="U867" s="58"/>
      <c r="V867" s="31"/>
      <c r="X867" s="6"/>
    </row>
    <row r="868" ht="14.25" customHeight="1">
      <c r="E868" s="80"/>
      <c r="K868" s="31"/>
      <c r="L868" s="31"/>
      <c r="M868" s="58"/>
      <c r="N868" s="58"/>
      <c r="O868" s="58"/>
      <c r="P868" s="58"/>
      <c r="Q868" s="58"/>
      <c r="R868" s="58"/>
      <c r="S868" s="58"/>
      <c r="T868" s="58"/>
      <c r="U868" s="58"/>
      <c r="V868" s="31"/>
      <c r="X868" s="6"/>
    </row>
    <row r="869" ht="14.25" customHeight="1">
      <c r="E869" s="80"/>
      <c r="K869" s="31"/>
      <c r="L869" s="31"/>
      <c r="M869" s="58"/>
      <c r="N869" s="58"/>
      <c r="O869" s="58"/>
      <c r="P869" s="58"/>
      <c r="Q869" s="58"/>
      <c r="R869" s="58"/>
      <c r="S869" s="58"/>
      <c r="T869" s="58"/>
      <c r="U869" s="58"/>
      <c r="V869" s="31"/>
      <c r="X869" s="6"/>
    </row>
    <row r="870" ht="14.25" customHeight="1">
      <c r="E870" s="80"/>
      <c r="K870" s="31"/>
      <c r="L870" s="31"/>
      <c r="M870" s="58"/>
      <c r="N870" s="58"/>
      <c r="O870" s="58"/>
      <c r="P870" s="58"/>
      <c r="Q870" s="58"/>
      <c r="R870" s="58"/>
      <c r="S870" s="58"/>
      <c r="T870" s="58"/>
      <c r="U870" s="58"/>
      <c r="V870" s="31"/>
      <c r="X870" s="6"/>
    </row>
    <row r="871" ht="14.25" customHeight="1">
      <c r="E871" s="80"/>
      <c r="K871" s="31"/>
      <c r="L871" s="31"/>
      <c r="M871" s="58"/>
      <c r="N871" s="58"/>
      <c r="O871" s="58"/>
      <c r="P871" s="58"/>
      <c r="Q871" s="58"/>
      <c r="R871" s="58"/>
      <c r="S871" s="58"/>
      <c r="T871" s="58"/>
      <c r="U871" s="58"/>
      <c r="V871" s="31"/>
      <c r="X871" s="6"/>
    </row>
    <row r="872" ht="14.25" customHeight="1">
      <c r="E872" s="80"/>
      <c r="K872" s="31"/>
      <c r="L872" s="31"/>
      <c r="M872" s="58"/>
      <c r="N872" s="58"/>
      <c r="O872" s="58"/>
      <c r="P872" s="58"/>
      <c r="Q872" s="58"/>
      <c r="R872" s="58"/>
      <c r="S872" s="58"/>
      <c r="T872" s="58"/>
      <c r="U872" s="58"/>
      <c r="V872" s="31"/>
      <c r="X872" s="6"/>
    </row>
    <row r="873" ht="14.25" customHeight="1">
      <c r="E873" s="80"/>
      <c r="K873" s="31"/>
      <c r="L873" s="31"/>
      <c r="M873" s="58"/>
      <c r="N873" s="58"/>
      <c r="O873" s="58"/>
      <c r="P873" s="58"/>
      <c r="Q873" s="58"/>
      <c r="R873" s="58"/>
      <c r="S873" s="58"/>
      <c r="T873" s="58"/>
      <c r="U873" s="58"/>
      <c r="V873" s="31"/>
      <c r="X873" s="6"/>
    </row>
    <row r="874" ht="14.25" customHeight="1">
      <c r="E874" s="80"/>
      <c r="K874" s="31"/>
      <c r="L874" s="31"/>
      <c r="M874" s="58"/>
      <c r="N874" s="58"/>
      <c r="O874" s="58"/>
      <c r="P874" s="58"/>
      <c r="Q874" s="58"/>
      <c r="R874" s="58"/>
      <c r="S874" s="58"/>
      <c r="T874" s="58"/>
      <c r="U874" s="58"/>
      <c r="V874" s="31"/>
      <c r="X874" s="6"/>
    </row>
    <row r="875" ht="14.25" customHeight="1">
      <c r="E875" s="80"/>
      <c r="K875" s="31"/>
      <c r="L875" s="31"/>
      <c r="M875" s="58"/>
      <c r="N875" s="58"/>
      <c r="O875" s="58"/>
      <c r="P875" s="58"/>
      <c r="Q875" s="58"/>
      <c r="R875" s="58"/>
      <c r="S875" s="58"/>
      <c r="T875" s="58"/>
      <c r="U875" s="58"/>
      <c r="V875" s="31"/>
      <c r="X875" s="6"/>
    </row>
    <row r="876" ht="14.25" customHeight="1">
      <c r="E876" s="80"/>
      <c r="K876" s="31"/>
      <c r="L876" s="31"/>
      <c r="M876" s="58"/>
      <c r="N876" s="58"/>
      <c r="O876" s="58"/>
      <c r="P876" s="58"/>
      <c r="Q876" s="58"/>
      <c r="R876" s="58"/>
      <c r="S876" s="58"/>
      <c r="T876" s="58"/>
      <c r="U876" s="58"/>
      <c r="V876" s="31"/>
      <c r="X876" s="6"/>
    </row>
    <row r="877" ht="14.25" customHeight="1">
      <c r="E877" s="80"/>
      <c r="K877" s="31"/>
      <c r="L877" s="31"/>
      <c r="M877" s="58"/>
      <c r="N877" s="58"/>
      <c r="O877" s="58"/>
      <c r="P877" s="58"/>
      <c r="Q877" s="58"/>
      <c r="R877" s="58"/>
      <c r="S877" s="58"/>
      <c r="T877" s="58"/>
      <c r="U877" s="58"/>
      <c r="V877" s="31"/>
      <c r="X877" s="6"/>
    </row>
    <row r="878" ht="14.25" customHeight="1">
      <c r="E878" s="80"/>
      <c r="K878" s="31"/>
      <c r="L878" s="31"/>
      <c r="M878" s="58"/>
      <c r="N878" s="58"/>
      <c r="O878" s="58"/>
      <c r="P878" s="58"/>
      <c r="Q878" s="58"/>
      <c r="R878" s="58"/>
      <c r="S878" s="58"/>
      <c r="T878" s="58"/>
      <c r="U878" s="58"/>
      <c r="V878" s="31"/>
      <c r="X878" s="6"/>
    </row>
    <row r="879" ht="14.25" customHeight="1">
      <c r="E879" s="80"/>
      <c r="K879" s="31"/>
      <c r="L879" s="31"/>
      <c r="M879" s="58"/>
      <c r="N879" s="58"/>
      <c r="O879" s="58"/>
      <c r="P879" s="58"/>
      <c r="Q879" s="58"/>
      <c r="R879" s="58"/>
      <c r="S879" s="58"/>
      <c r="T879" s="58"/>
      <c r="U879" s="58"/>
      <c r="V879" s="31"/>
      <c r="X879" s="6"/>
    </row>
    <row r="880" ht="14.25" customHeight="1">
      <c r="E880" s="80"/>
      <c r="K880" s="31"/>
      <c r="L880" s="31"/>
      <c r="M880" s="58"/>
      <c r="N880" s="58"/>
      <c r="O880" s="58"/>
      <c r="P880" s="58"/>
      <c r="Q880" s="58"/>
      <c r="R880" s="58"/>
      <c r="S880" s="58"/>
      <c r="T880" s="58"/>
      <c r="U880" s="58"/>
      <c r="V880" s="31"/>
      <c r="X880" s="6"/>
    </row>
    <row r="881" ht="14.25" customHeight="1">
      <c r="E881" s="80"/>
      <c r="K881" s="31"/>
      <c r="L881" s="31"/>
      <c r="M881" s="58"/>
      <c r="N881" s="58"/>
      <c r="O881" s="58"/>
      <c r="P881" s="58"/>
      <c r="Q881" s="58"/>
      <c r="R881" s="58"/>
      <c r="S881" s="58"/>
      <c r="T881" s="58"/>
      <c r="U881" s="58"/>
      <c r="V881" s="31"/>
      <c r="X881" s="6"/>
    </row>
    <row r="882" ht="14.25" customHeight="1">
      <c r="E882" s="80"/>
      <c r="K882" s="31"/>
      <c r="L882" s="31"/>
      <c r="M882" s="58"/>
      <c r="N882" s="58"/>
      <c r="O882" s="58"/>
      <c r="P882" s="58"/>
      <c r="Q882" s="58"/>
      <c r="R882" s="58"/>
      <c r="S882" s="58"/>
      <c r="T882" s="58"/>
      <c r="U882" s="58"/>
      <c r="V882" s="31"/>
      <c r="X882" s="6"/>
    </row>
    <row r="883" ht="14.25" customHeight="1">
      <c r="E883" s="80"/>
      <c r="K883" s="31"/>
      <c r="L883" s="31"/>
      <c r="M883" s="58"/>
      <c r="N883" s="58"/>
      <c r="O883" s="58"/>
      <c r="P883" s="58"/>
      <c r="Q883" s="58"/>
      <c r="R883" s="58"/>
      <c r="S883" s="58"/>
      <c r="T883" s="58"/>
      <c r="U883" s="58"/>
      <c r="V883" s="31"/>
      <c r="X883" s="6"/>
    </row>
    <row r="884" ht="14.25" customHeight="1">
      <c r="E884" s="80"/>
      <c r="K884" s="31"/>
      <c r="L884" s="31"/>
      <c r="M884" s="58"/>
      <c r="N884" s="58"/>
      <c r="O884" s="58"/>
      <c r="P884" s="58"/>
      <c r="Q884" s="58"/>
      <c r="R884" s="58"/>
      <c r="S884" s="58"/>
      <c r="T884" s="58"/>
      <c r="U884" s="58"/>
      <c r="V884" s="31"/>
      <c r="X884" s="6"/>
    </row>
    <row r="885" ht="14.25" customHeight="1">
      <c r="E885" s="80"/>
      <c r="K885" s="31"/>
      <c r="L885" s="31"/>
      <c r="M885" s="58"/>
      <c r="N885" s="58"/>
      <c r="O885" s="58"/>
      <c r="P885" s="58"/>
      <c r="Q885" s="58"/>
      <c r="R885" s="58"/>
      <c r="S885" s="58"/>
      <c r="T885" s="58"/>
      <c r="U885" s="58"/>
      <c r="V885" s="31"/>
      <c r="X885" s="6"/>
    </row>
    <row r="886" ht="14.25" customHeight="1">
      <c r="E886" s="80"/>
      <c r="K886" s="31"/>
      <c r="L886" s="31"/>
      <c r="M886" s="58"/>
      <c r="N886" s="58"/>
      <c r="O886" s="58"/>
      <c r="P886" s="58"/>
      <c r="Q886" s="58"/>
      <c r="R886" s="58"/>
      <c r="S886" s="58"/>
      <c r="T886" s="58"/>
      <c r="U886" s="58"/>
      <c r="V886" s="31"/>
      <c r="X886" s="6"/>
    </row>
    <row r="887" ht="14.25" customHeight="1">
      <c r="E887" s="80"/>
      <c r="K887" s="31"/>
      <c r="L887" s="31"/>
      <c r="M887" s="58"/>
      <c r="N887" s="58"/>
      <c r="O887" s="58"/>
      <c r="P887" s="58"/>
      <c r="Q887" s="58"/>
      <c r="R887" s="58"/>
      <c r="S887" s="58"/>
      <c r="T887" s="58"/>
      <c r="U887" s="58"/>
      <c r="V887" s="31"/>
      <c r="X887" s="6"/>
    </row>
    <row r="888" ht="14.25" customHeight="1">
      <c r="E888" s="80"/>
      <c r="K888" s="31"/>
      <c r="L888" s="31"/>
      <c r="M888" s="58"/>
      <c r="N888" s="58"/>
      <c r="O888" s="58"/>
      <c r="P888" s="58"/>
      <c r="Q888" s="58"/>
      <c r="R888" s="58"/>
      <c r="S888" s="58"/>
      <c r="T888" s="58"/>
      <c r="U888" s="58"/>
      <c r="V888" s="31"/>
      <c r="X888" s="6"/>
    </row>
    <row r="889" ht="14.25" customHeight="1">
      <c r="E889" s="80"/>
      <c r="K889" s="31"/>
      <c r="L889" s="31"/>
      <c r="M889" s="58"/>
      <c r="N889" s="58"/>
      <c r="O889" s="58"/>
      <c r="P889" s="58"/>
      <c r="Q889" s="58"/>
      <c r="R889" s="58"/>
      <c r="S889" s="58"/>
      <c r="T889" s="58"/>
      <c r="U889" s="58"/>
      <c r="V889" s="31"/>
      <c r="X889" s="6"/>
    </row>
    <row r="890" ht="14.25" customHeight="1">
      <c r="E890" s="80"/>
      <c r="K890" s="31"/>
      <c r="L890" s="31"/>
      <c r="M890" s="58"/>
      <c r="N890" s="58"/>
      <c r="O890" s="58"/>
      <c r="P890" s="58"/>
      <c r="Q890" s="58"/>
      <c r="R890" s="58"/>
      <c r="S890" s="58"/>
      <c r="T890" s="58"/>
      <c r="U890" s="58"/>
      <c r="V890" s="31"/>
      <c r="X890" s="6"/>
    </row>
    <row r="891" ht="14.25" customHeight="1">
      <c r="E891" s="80"/>
      <c r="K891" s="31"/>
      <c r="L891" s="31"/>
      <c r="M891" s="58"/>
      <c r="N891" s="58"/>
      <c r="O891" s="58"/>
      <c r="P891" s="58"/>
      <c r="Q891" s="58"/>
      <c r="R891" s="58"/>
      <c r="S891" s="58"/>
      <c r="T891" s="58"/>
      <c r="U891" s="58"/>
      <c r="V891" s="31"/>
      <c r="X891" s="6"/>
    </row>
    <row r="892" ht="14.25" customHeight="1">
      <c r="E892" s="80"/>
      <c r="K892" s="31"/>
      <c r="L892" s="31"/>
      <c r="M892" s="58"/>
      <c r="N892" s="58"/>
      <c r="O892" s="58"/>
      <c r="P892" s="58"/>
      <c r="Q892" s="58"/>
      <c r="R892" s="58"/>
      <c r="S892" s="58"/>
      <c r="T892" s="58"/>
      <c r="U892" s="58"/>
      <c r="V892" s="31"/>
      <c r="X892" s="6"/>
    </row>
    <row r="893" ht="14.25" customHeight="1">
      <c r="E893" s="80"/>
      <c r="K893" s="31"/>
      <c r="L893" s="31"/>
      <c r="M893" s="58"/>
      <c r="N893" s="58"/>
      <c r="O893" s="58"/>
      <c r="P893" s="58"/>
      <c r="Q893" s="58"/>
      <c r="R893" s="58"/>
      <c r="S893" s="58"/>
      <c r="T893" s="58"/>
      <c r="U893" s="58"/>
      <c r="V893" s="31"/>
      <c r="X893" s="6"/>
    </row>
    <row r="894" ht="14.25" customHeight="1">
      <c r="E894" s="80"/>
      <c r="K894" s="31"/>
      <c r="L894" s="31"/>
      <c r="M894" s="58"/>
      <c r="N894" s="58"/>
      <c r="O894" s="58"/>
      <c r="P894" s="58"/>
      <c r="Q894" s="58"/>
      <c r="R894" s="58"/>
      <c r="S894" s="58"/>
      <c r="T894" s="58"/>
      <c r="U894" s="58"/>
      <c r="V894" s="31"/>
      <c r="X894" s="6"/>
    </row>
    <row r="895" ht="14.25" customHeight="1">
      <c r="E895" s="80"/>
      <c r="K895" s="31"/>
      <c r="L895" s="31"/>
      <c r="M895" s="58"/>
      <c r="N895" s="58"/>
      <c r="O895" s="58"/>
      <c r="P895" s="58"/>
      <c r="Q895" s="58"/>
      <c r="R895" s="58"/>
      <c r="S895" s="58"/>
      <c r="T895" s="58"/>
      <c r="U895" s="58"/>
      <c r="V895" s="31"/>
      <c r="X895" s="6"/>
    </row>
    <row r="896" ht="14.25" customHeight="1">
      <c r="E896" s="80"/>
      <c r="K896" s="31"/>
      <c r="L896" s="31"/>
      <c r="M896" s="58"/>
      <c r="N896" s="58"/>
      <c r="O896" s="58"/>
      <c r="P896" s="58"/>
      <c r="Q896" s="58"/>
      <c r="R896" s="58"/>
      <c r="S896" s="58"/>
      <c r="T896" s="58"/>
      <c r="U896" s="58"/>
      <c r="V896" s="31"/>
      <c r="X896" s="6"/>
    </row>
    <row r="897" ht="14.25" customHeight="1">
      <c r="E897" s="80"/>
      <c r="K897" s="31"/>
      <c r="L897" s="31"/>
      <c r="M897" s="58"/>
      <c r="N897" s="58"/>
      <c r="O897" s="58"/>
      <c r="P897" s="58"/>
      <c r="Q897" s="58"/>
      <c r="R897" s="58"/>
      <c r="S897" s="58"/>
      <c r="T897" s="58"/>
      <c r="U897" s="58"/>
      <c r="V897" s="31"/>
      <c r="X897" s="6"/>
    </row>
    <row r="898" ht="14.25" customHeight="1">
      <c r="E898" s="80"/>
      <c r="K898" s="31"/>
      <c r="L898" s="31"/>
      <c r="M898" s="58"/>
      <c r="N898" s="58"/>
      <c r="O898" s="58"/>
      <c r="P898" s="58"/>
      <c r="Q898" s="58"/>
      <c r="R898" s="58"/>
      <c r="S898" s="58"/>
      <c r="T898" s="58"/>
      <c r="U898" s="58"/>
      <c r="V898" s="31"/>
      <c r="X898" s="6"/>
    </row>
    <row r="899" ht="14.25" customHeight="1">
      <c r="E899" s="80"/>
      <c r="K899" s="31"/>
      <c r="L899" s="31"/>
      <c r="M899" s="58"/>
      <c r="N899" s="58"/>
      <c r="O899" s="58"/>
      <c r="P899" s="58"/>
      <c r="Q899" s="58"/>
      <c r="R899" s="58"/>
      <c r="S899" s="58"/>
      <c r="T899" s="58"/>
      <c r="U899" s="58"/>
      <c r="V899" s="31"/>
      <c r="X899" s="6"/>
    </row>
    <row r="900" ht="14.25" customHeight="1">
      <c r="E900" s="80"/>
      <c r="K900" s="31"/>
      <c r="L900" s="31"/>
      <c r="M900" s="58"/>
      <c r="N900" s="58"/>
      <c r="O900" s="58"/>
      <c r="P900" s="58"/>
      <c r="Q900" s="58"/>
      <c r="R900" s="58"/>
      <c r="S900" s="58"/>
      <c r="T900" s="58"/>
      <c r="U900" s="58"/>
      <c r="V900" s="31"/>
      <c r="X900" s="6"/>
    </row>
    <row r="901" ht="14.25" customHeight="1">
      <c r="E901" s="80"/>
      <c r="K901" s="31"/>
      <c r="L901" s="31"/>
      <c r="M901" s="58"/>
      <c r="N901" s="58"/>
      <c r="O901" s="58"/>
      <c r="P901" s="58"/>
      <c r="Q901" s="58"/>
      <c r="R901" s="58"/>
      <c r="S901" s="58"/>
      <c r="T901" s="58"/>
      <c r="U901" s="58"/>
      <c r="V901" s="31"/>
      <c r="X901" s="6"/>
    </row>
    <row r="902" ht="14.25" customHeight="1">
      <c r="E902" s="80"/>
      <c r="K902" s="31"/>
      <c r="L902" s="31"/>
      <c r="M902" s="58"/>
      <c r="N902" s="58"/>
      <c r="O902" s="58"/>
      <c r="P902" s="58"/>
      <c r="Q902" s="58"/>
      <c r="R902" s="58"/>
      <c r="S902" s="58"/>
      <c r="T902" s="58"/>
      <c r="U902" s="58"/>
      <c r="V902" s="31"/>
      <c r="X902" s="6"/>
    </row>
    <row r="903" ht="14.25" customHeight="1">
      <c r="E903" s="80"/>
      <c r="K903" s="31"/>
      <c r="L903" s="31"/>
      <c r="M903" s="58"/>
      <c r="N903" s="58"/>
      <c r="O903" s="58"/>
      <c r="P903" s="58"/>
      <c r="Q903" s="58"/>
      <c r="R903" s="58"/>
      <c r="S903" s="58"/>
      <c r="T903" s="58"/>
      <c r="U903" s="58"/>
      <c r="V903" s="31"/>
      <c r="X903" s="6"/>
    </row>
    <row r="904" ht="14.25" customHeight="1">
      <c r="E904" s="80"/>
      <c r="K904" s="31"/>
      <c r="L904" s="31"/>
      <c r="M904" s="58"/>
      <c r="N904" s="58"/>
      <c r="O904" s="58"/>
      <c r="P904" s="58"/>
      <c r="Q904" s="58"/>
      <c r="R904" s="58"/>
      <c r="S904" s="58"/>
      <c r="T904" s="58"/>
      <c r="U904" s="58"/>
      <c r="V904" s="31"/>
      <c r="X904" s="6"/>
    </row>
    <row r="905" ht="14.25" customHeight="1">
      <c r="E905" s="80"/>
      <c r="K905" s="31"/>
      <c r="L905" s="31"/>
      <c r="M905" s="58"/>
      <c r="N905" s="58"/>
      <c r="O905" s="58"/>
      <c r="P905" s="58"/>
      <c r="Q905" s="58"/>
      <c r="R905" s="58"/>
      <c r="S905" s="58"/>
      <c r="T905" s="58"/>
      <c r="U905" s="58"/>
      <c r="V905" s="31"/>
      <c r="X905" s="6"/>
    </row>
    <row r="906" ht="14.25" customHeight="1">
      <c r="E906" s="80"/>
      <c r="K906" s="31"/>
      <c r="L906" s="31"/>
      <c r="M906" s="58"/>
      <c r="N906" s="58"/>
      <c r="O906" s="58"/>
      <c r="P906" s="58"/>
      <c r="Q906" s="58"/>
      <c r="R906" s="58"/>
      <c r="S906" s="58"/>
      <c r="T906" s="58"/>
      <c r="U906" s="58"/>
      <c r="V906" s="31"/>
      <c r="X906" s="6"/>
    </row>
    <row r="907" ht="14.25" customHeight="1">
      <c r="E907" s="80"/>
      <c r="K907" s="31"/>
      <c r="L907" s="31"/>
      <c r="M907" s="58"/>
      <c r="N907" s="58"/>
      <c r="O907" s="58"/>
      <c r="P907" s="58"/>
      <c r="Q907" s="58"/>
      <c r="R907" s="58"/>
      <c r="S907" s="58"/>
      <c r="T907" s="58"/>
      <c r="U907" s="58"/>
      <c r="V907" s="31"/>
      <c r="X907" s="6"/>
    </row>
    <row r="908" ht="14.25" customHeight="1">
      <c r="E908" s="80"/>
      <c r="K908" s="31"/>
      <c r="L908" s="31"/>
      <c r="M908" s="58"/>
      <c r="N908" s="58"/>
      <c r="O908" s="58"/>
      <c r="P908" s="58"/>
      <c r="Q908" s="58"/>
      <c r="R908" s="58"/>
      <c r="S908" s="58"/>
      <c r="T908" s="58"/>
      <c r="U908" s="58"/>
      <c r="V908" s="31"/>
      <c r="X908" s="6"/>
    </row>
    <row r="909" ht="14.25" customHeight="1">
      <c r="E909" s="80"/>
      <c r="K909" s="31"/>
      <c r="L909" s="31"/>
      <c r="M909" s="58"/>
      <c r="N909" s="58"/>
      <c r="O909" s="58"/>
      <c r="P909" s="58"/>
      <c r="Q909" s="58"/>
      <c r="R909" s="58"/>
      <c r="S909" s="58"/>
      <c r="T909" s="58"/>
      <c r="U909" s="58"/>
      <c r="V909" s="31"/>
      <c r="X909" s="6"/>
    </row>
    <row r="910" ht="14.25" customHeight="1">
      <c r="E910" s="80"/>
      <c r="K910" s="31"/>
      <c r="L910" s="31"/>
      <c r="M910" s="58"/>
      <c r="N910" s="58"/>
      <c r="O910" s="58"/>
      <c r="P910" s="58"/>
      <c r="Q910" s="58"/>
      <c r="R910" s="58"/>
      <c r="S910" s="58"/>
      <c r="T910" s="58"/>
      <c r="U910" s="58"/>
      <c r="V910" s="31"/>
      <c r="X910" s="6"/>
    </row>
    <row r="911" ht="14.25" customHeight="1">
      <c r="E911" s="80"/>
      <c r="K911" s="31"/>
      <c r="L911" s="31"/>
      <c r="M911" s="58"/>
      <c r="N911" s="58"/>
      <c r="O911" s="58"/>
      <c r="P911" s="58"/>
      <c r="Q911" s="58"/>
      <c r="R911" s="58"/>
      <c r="S911" s="58"/>
      <c r="T911" s="58"/>
      <c r="U911" s="58"/>
      <c r="V911" s="31"/>
      <c r="X911" s="6"/>
    </row>
    <row r="912" ht="14.25" customHeight="1">
      <c r="E912" s="80"/>
      <c r="K912" s="31"/>
      <c r="L912" s="31"/>
      <c r="M912" s="58"/>
      <c r="N912" s="58"/>
      <c r="O912" s="58"/>
      <c r="P912" s="58"/>
      <c r="Q912" s="58"/>
      <c r="R912" s="58"/>
      <c r="S912" s="58"/>
      <c r="T912" s="58"/>
      <c r="U912" s="58"/>
      <c r="V912" s="31"/>
      <c r="X912" s="6"/>
    </row>
    <row r="913" ht="14.25" customHeight="1">
      <c r="E913" s="80"/>
      <c r="K913" s="31"/>
      <c r="L913" s="31"/>
      <c r="M913" s="58"/>
      <c r="N913" s="58"/>
      <c r="O913" s="58"/>
      <c r="P913" s="58"/>
      <c r="Q913" s="58"/>
      <c r="R913" s="58"/>
      <c r="S913" s="58"/>
      <c r="T913" s="58"/>
      <c r="U913" s="58"/>
      <c r="V913" s="31"/>
      <c r="X913" s="6"/>
    </row>
    <row r="914" ht="14.25" customHeight="1">
      <c r="E914" s="80"/>
      <c r="K914" s="31"/>
      <c r="L914" s="31"/>
      <c r="M914" s="58"/>
      <c r="N914" s="58"/>
      <c r="O914" s="58"/>
      <c r="P914" s="58"/>
      <c r="Q914" s="58"/>
      <c r="R914" s="58"/>
      <c r="S914" s="58"/>
      <c r="T914" s="58"/>
      <c r="U914" s="58"/>
      <c r="V914" s="31"/>
      <c r="X914" s="6"/>
    </row>
    <row r="915" ht="14.25" customHeight="1">
      <c r="E915" s="80"/>
      <c r="K915" s="31"/>
      <c r="L915" s="31"/>
      <c r="M915" s="58"/>
      <c r="N915" s="58"/>
      <c r="O915" s="58"/>
      <c r="P915" s="58"/>
      <c r="Q915" s="58"/>
      <c r="R915" s="58"/>
      <c r="S915" s="58"/>
      <c r="T915" s="58"/>
      <c r="U915" s="58"/>
      <c r="V915" s="31"/>
      <c r="X915" s="6"/>
    </row>
    <row r="916" ht="14.25" customHeight="1">
      <c r="E916" s="80"/>
      <c r="K916" s="31"/>
      <c r="L916" s="31"/>
      <c r="M916" s="58"/>
      <c r="N916" s="58"/>
      <c r="O916" s="58"/>
      <c r="P916" s="58"/>
      <c r="Q916" s="58"/>
      <c r="R916" s="58"/>
      <c r="S916" s="58"/>
      <c r="T916" s="58"/>
      <c r="U916" s="58"/>
      <c r="V916" s="31"/>
      <c r="X916" s="6"/>
    </row>
    <row r="917" ht="14.25" customHeight="1">
      <c r="E917" s="80"/>
      <c r="K917" s="31"/>
      <c r="L917" s="31"/>
      <c r="M917" s="58"/>
      <c r="N917" s="58"/>
      <c r="O917" s="58"/>
      <c r="P917" s="58"/>
      <c r="Q917" s="58"/>
      <c r="R917" s="58"/>
      <c r="S917" s="58"/>
      <c r="T917" s="58"/>
      <c r="U917" s="58"/>
      <c r="V917" s="31"/>
      <c r="X917" s="6"/>
    </row>
    <row r="918" ht="14.25" customHeight="1">
      <c r="E918" s="80"/>
      <c r="K918" s="31"/>
      <c r="L918" s="31"/>
      <c r="M918" s="58"/>
      <c r="N918" s="58"/>
      <c r="O918" s="58"/>
      <c r="P918" s="58"/>
      <c r="Q918" s="58"/>
      <c r="R918" s="58"/>
      <c r="S918" s="58"/>
      <c r="T918" s="58"/>
      <c r="U918" s="58"/>
      <c r="V918" s="31"/>
      <c r="X918" s="6"/>
    </row>
    <row r="919" ht="14.25" customHeight="1">
      <c r="E919" s="80"/>
      <c r="K919" s="31"/>
      <c r="L919" s="31"/>
      <c r="M919" s="58"/>
      <c r="N919" s="58"/>
      <c r="O919" s="58"/>
      <c r="P919" s="58"/>
      <c r="Q919" s="58"/>
      <c r="R919" s="58"/>
      <c r="S919" s="58"/>
      <c r="T919" s="58"/>
      <c r="U919" s="58"/>
      <c r="V919" s="31"/>
      <c r="X919" s="6"/>
    </row>
    <row r="920" ht="14.25" customHeight="1">
      <c r="E920" s="80"/>
      <c r="K920" s="31"/>
      <c r="L920" s="31"/>
      <c r="M920" s="58"/>
      <c r="N920" s="58"/>
      <c r="O920" s="58"/>
      <c r="P920" s="58"/>
      <c r="Q920" s="58"/>
      <c r="R920" s="58"/>
      <c r="S920" s="58"/>
      <c r="T920" s="58"/>
      <c r="U920" s="58"/>
      <c r="V920" s="31"/>
      <c r="X920" s="6"/>
    </row>
    <row r="921" ht="14.25" customHeight="1">
      <c r="E921" s="80"/>
      <c r="K921" s="31"/>
      <c r="L921" s="31"/>
      <c r="M921" s="58"/>
      <c r="N921" s="58"/>
      <c r="O921" s="58"/>
      <c r="P921" s="58"/>
      <c r="Q921" s="58"/>
      <c r="R921" s="58"/>
      <c r="S921" s="58"/>
      <c r="T921" s="58"/>
      <c r="U921" s="58"/>
      <c r="V921" s="31"/>
      <c r="X921" s="6"/>
    </row>
    <row r="922" ht="14.25" customHeight="1">
      <c r="E922" s="80"/>
      <c r="K922" s="31"/>
      <c r="L922" s="31"/>
      <c r="M922" s="58"/>
      <c r="N922" s="58"/>
      <c r="O922" s="58"/>
      <c r="P922" s="58"/>
      <c r="Q922" s="58"/>
      <c r="R922" s="58"/>
      <c r="S922" s="58"/>
      <c r="T922" s="58"/>
      <c r="U922" s="58"/>
      <c r="V922" s="31"/>
      <c r="X922" s="6"/>
    </row>
    <row r="923" ht="14.25" customHeight="1">
      <c r="E923" s="80"/>
      <c r="K923" s="31"/>
      <c r="L923" s="31"/>
      <c r="M923" s="58"/>
      <c r="N923" s="58"/>
      <c r="O923" s="58"/>
      <c r="P923" s="58"/>
      <c r="Q923" s="58"/>
      <c r="R923" s="58"/>
      <c r="S923" s="58"/>
      <c r="T923" s="58"/>
      <c r="U923" s="58"/>
      <c r="V923" s="31"/>
      <c r="X923" s="6"/>
    </row>
    <row r="924" ht="14.25" customHeight="1">
      <c r="E924" s="80"/>
      <c r="K924" s="31"/>
      <c r="L924" s="31"/>
      <c r="M924" s="58"/>
      <c r="N924" s="58"/>
      <c r="O924" s="58"/>
      <c r="P924" s="58"/>
      <c r="Q924" s="58"/>
      <c r="R924" s="58"/>
      <c r="S924" s="58"/>
      <c r="T924" s="58"/>
      <c r="U924" s="58"/>
      <c r="V924" s="31"/>
      <c r="X924" s="6"/>
    </row>
    <row r="925" ht="14.25" customHeight="1">
      <c r="E925" s="80"/>
      <c r="K925" s="31"/>
      <c r="L925" s="31"/>
      <c r="M925" s="58"/>
      <c r="N925" s="58"/>
      <c r="O925" s="58"/>
      <c r="P925" s="58"/>
      <c r="Q925" s="58"/>
      <c r="R925" s="58"/>
      <c r="S925" s="58"/>
      <c r="T925" s="58"/>
      <c r="U925" s="58"/>
      <c r="V925" s="31"/>
      <c r="X925" s="6"/>
    </row>
    <row r="926" ht="14.25" customHeight="1">
      <c r="E926" s="80"/>
      <c r="K926" s="31"/>
      <c r="L926" s="31"/>
      <c r="M926" s="58"/>
      <c r="N926" s="58"/>
      <c r="O926" s="58"/>
      <c r="P926" s="58"/>
      <c r="Q926" s="58"/>
      <c r="R926" s="58"/>
      <c r="S926" s="58"/>
      <c r="T926" s="58"/>
      <c r="U926" s="58"/>
      <c r="V926" s="31"/>
      <c r="X926" s="6"/>
    </row>
    <row r="927" ht="14.25" customHeight="1">
      <c r="E927" s="80"/>
      <c r="K927" s="31"/>
      <c r="L927" s="31"/>
      <c r="M927" s="58"/>
      <c r="N927" s="58"/>
      <c r="O927" s="58"/>
      <c r="P927" s="58"/>
      <c r="Q927" s="58"/>
      <c r="R927" s="58"/>
      <c r="S927" s="58"/>
      <c r="T927" s="58"/>
      <c r="U927" s="58"/>
      <c r="V927" s="31"/>
      <c r="X927" s="6"/>
    </row>
    <row r="928" ht="14.25" customHeight="1">
      <c r="E928" s="80"/>
      <c r="K928" s="31"/>
      <c r="L928" s="31"/>
      <c r="M928" s="58"/>
      <c r="N928" s="58"/>
      <c r="O928" s="58"/>
      <c r="P928" s="58"/>
      <c r="Q928" s="58"/>
      <c r="R928" s="58"/>
      <c r="S928" s="58"/>
      <c r="T928" s="58"/>
      <c r="U928" s="58"/>
      <c r="V928" s="31"/>
      <c r="X928" s="6"/>
    </row>
    <row r="929" ht="14.25" customHeight="1">
      <c r="E929" s="80"/>
      <c r="K929" s="31"/>
      <c r="L929" s="31"/>
      <c r="M929" s="58"/>
      <c r="N929" s="58"/>
      <c r="O929" s="58"/>
      <c r="P929" s="58"/>
      <c r="Q929" s="58"/>
      <c r="R929" s="58"/>
      <c r="S929" s="58"/>
      <c r="T929" s="58"/>
      <c r="U929" s="58"/>
      <c r="V929" s="31"/>
      <c r="X929" s="6"/>
    </row>
    <row r="930" ht="14.25" customHeight="1">
      <c r="E930" s="80"/>
      <c r="K930" s="31"/>
      <c r="L930" s="31"/>
      <c r="M930" s="58"/>
      <c r="N930" s="58"/>
      <c r="O930" s="58"/>
      <c r="P930" s="58"/>
      <c r="Q930" s="58"/>
      <c r="R930" s="58"/>
      <c r="S930" s="58"/>
      <c r="T930" s="58"/>
      <c r="U930" s="58"/>
      <c r="V930" s="31"/>
      <c r="X930" s="6"/>
    </row>
    <row r="931" ht="14.25" customHeight="1">
      <c r="E931" s="80"/>
      <c r="K931" s="31"/>
      <c r="L931" s="31"/>
      <c r="M931" s="58"/>
      <c r="N931" s="58"/>
      <c r="O931" s="58"/>
      <c r="P931" s="58"/>
      <c r="Q931" s="58"/>
      <c r="R931" s="58"/>
      <c r="S931" s="58"/>
      <c r="T931" s="58"/>
      <c r="U931" s="58"/>
      <c r="V931" s="31"/>
      <c r="X931" s="6"/>
    </row>
    <row r="932" ht="14.25" customHeight="1">
      <c r="E932" s="80"/>
      <c r="K932" s="31"/>
      <c r="L932" s="31"/>
      <c r="M932" s="58"/>
      <c r="N932" s="58"/>
      <c r="O932" s="58"/>
      <c r="P932" s="58"/>
      <c r="Q932" s="58"/>
      <c r="R932" s="58"/>
      <c r="S932" s="58"/>
      <c r="T932" s="58"/>
      <c r="U932" s="58"/>
      <c r="V932" s="31"/>
      <c r="X932" s="6"/>
    </row>
    <row r="933" ht="14.25" customHeight="1">
      <c r="E933" s="80"/>
      <c r="K933" s="31"/>
      <c r="L933" s="31"/>
      <c r="M933" s="58"/>
      <c r="N933" s="58"/>
      <c r="O933" s="58"/>
      <c r="P933" s="58"/>
      <c r="Q933" s="58"/>
      <c r="R933" s="58"/>
      <c r="S933" s="58"/>
      <c r="T933" s="58"/>
      <c r="U933" s="58"/>
      <c r="V933" s="31"/>
      <c r="X933" s="6"/>
    </row>
    <row r="934" ht="14.25" customHeight="1">
      <c r="E934" s="80"/>
      <c r="K934" s="31"/>
      <c r="L934" s="31"/>
      <c r="M934" s="58"/>
      <c r="N934" s="58"/>
      <c r="O934" s="58"/>
      <c r="P934" s="58"/>
      <c r="Q934" s="58"/>
      <c r="R934" s="58"/>
      <c r="S934" s="58"/>
      <c r="T934" s="58"/>
      <c r="U934" s="58"/>
      <c r="V934" s="31"/>
      <c r="X934" s="6"/>
    </row>
    <row r="935" ht="14.25" customHeight="1">
      <c r="E935" s="80"/>
      <c r="K935" s="31"/>
      <c r="L935" s="31"/>
      <c r="M935" s="58"/>
      <c r="N935" s="58"/>
      <c r="O935" s="58"/>
      <c r="P935" s="58"/>
      <c r="Q935" s="58"/>
      <c r="R935" s="58"/>
      <c r="S935" s="58"/>
      <c r="T935" s="58"/>
      <c r="U935" s="58"/>
      <c r="V935" s="31"/>
      <c r="X935" s="6"/>
    </row>
    <row r="936" ht="14.25" customHeight="1">
      <c r="E936" s="80"/>
      <c r="K936" s="31"/>
      <c r="L936" s="31"/>
      <c r="M936" s="58"/>
      <c r="N936" s="58"/>
      <c r="O936" s="58"/>
      <c r="P936" s="58"/>
      <c r="Q936" s="58"/>
      <c r="R936" s="58"/>
      <c r="S936" s="58"/>
      <c r="T936" s="58"/>
      <c r="U936" s="58"/>
      <c r="V936" s="31"/>
      <c r="X936" s="6"/>
    </row>
    <row r="937" ht="14.25" customHeight="1">
      <c r="E937" s="80"/>
      <c r="K937" s="31"/>
      <c r="L937" s="31"/>
      <c r="M937" s="58"/>
      <c r="N937" s="58"/>
      <c r="O937" s="58"/>
      <c r="P937" s="58"/>
      <c r="Q937" s="58"/>
      <c r="R937" s="58"/>
      <c r="S937" s="58"/>
      <c r="T937" s="58"/>
      <c r="U937" s="58"/>
      <c r="V937" s="31"/>
      <c r="X937" s="6"/>
    </row>
    <row r="938" ht="14.25" customHeight="1">
      <c r="E938" s="80"/>
      <c r="K938" s="31"/>
      <c r="L938" s="31"/>
      <c r="M938" s="58"/>
      <c r="N938" s="58"/>
      <c r="O938" s="58"/>
      <c r="P938" s="58"/>
      <c r="Q938" s="58"/>
      <c r="R938" s="58"/>
      <c r="S938" s="58"/>
      <c r="T938" s="58"/>
      <c r="U938" s="58"/>
      <c r="V938" s="31"/>
      <c r="X938" s="6"/>
    </row>
    <row r="939" ht="14.25" customHeight="1">
      <c r="E939" s="80"/>
      <c r="K939" s="31"/>
      <c r="L939" s="31"/>
      <c r="M939" s="58"/>
      <c r="N939" s="58"/>
      <c r="O939" s="58"/>
      <c r="P939" s="58"/>
      <c r="Q939" s="58"/>
      <c r="R939" s="58"/>
      <c r="S939" s="58"/>
      <c r="T939" s="58"/>
      <c r="U939" s="58"/>
      <c r="V939" s="31"/>
      <c r="X939" s="6"/>
    </row>
    <row r="940" ht="14.25" customHeight="1">
      <c r="E940" s="80"/>
      <c r="K940" s="31"/>
      <c r="L940" s="31"/>
      <c r="M940" s="58"/>
      <c r="N940" s="58"/>
      <c r="O940" s="58"/>
      <c r="P940" s="58"/>
      <c r="Q940" s="58"/>
      <c r="R940" s="58"/>
      <c r="S940" s="58"/>
      <c r="T940" s="58"/>
      <c r="U940" s="58"/>
      <c r="V940" s="31"/>
      <c r="X940" s="6"/>
    </row>
    <row r="941" ht="14.25" customHeight="1">
      <c r="E941" s="80"/>
      <c r="K941" s="31"/>
      <c r="L941" s="31"/>
      <c r="M941" s="58"/>
      <c r="N941" s="58"/>
      <c r="O941" s="58"/>
      <c r="P941" s="58"/>
      <c r="Q941" s="58"/>
      <c r="R941" s="58"/>
      <c r="S941" s="58"/>
      <c r="T941" s="58"/>
      <c r="U941" s="58"/>
      <c r="V941" s="31"/>
      <c r="X941" s="6"/>
    </row>
    <row r="942" ht="14.25" customHeight="1">
      <c r="E942" s="80"/>
      <c r="K942" s="31"/>
      <c r="L942" s="31"/>
      <c r="M942" s="58"/>
      <c r="N942" s="58"/>
      <c r="O942" s="58"/>
      <c r="P942" s="58"/>
      <c r="Q942" s="58"/>
      <c r="R942" s="58"/>
      <c r="S942" s="58"/>
      <c r="T942" s="58"/>
      <c r="U942" s="58"/>
      <c r="V942" s="31"/>
      <c r="X942" s="6"/>
    </row>
    <row r="943" ht="14.25" customHeight="1">
      <c r="E943" s="80"/>
      <c r="K943" s="31"/>
      <c r="L943" s="31"/>
      <c r="M943" s="58"/>
      <c r="N943" s="58"/>
      <c r="O943" s="58"/>
      <c r="P943" s="58"/>
      <c r="Q943" s="58"/>
      <c r="R943" s="58"/>
      <c r="S943" s="58"/>
      <c r="T943" s="58"/>
      <c r="U943" s="58"/>
      <c r="V943" s="31"/>
      <c r="X943" s="6"/>
    </row>
    <row r="944" ht="14.25" customHeight="1">
      <c r="E944" s="80"/>
      <c r="K944" s="31"/>
      <c r="L944" s="31"/>
      <c r="M944" s="58"/>
      <c r="N944" s="58"/>
      <c r="O944" s="58"/>
      <c r="P944" s="58"/>
      <c r="Q944" s="58"/>
      <c r="R944" s="58"/>
      <c r="S944" s="58"/>
      <c r="T944" s="58"/>
      <c r="U944" s="58"/>
      <c r="V944" s="31"/>
      <c r="X944" s="6"/>
    </row>
    <row r="945" ht="14.25" customHeight="1">
      <c r="E945" s="80"/>
      <c r="K945" s="31"/>
      <c r="L945" s="31"/>
      <c r="M945" s="58"/>
      <c r="N945" s="58"/>
      <c r="O945" s="58"/>
      <c r="P945" s="58"/>
      <c r="Q945" s="58"/>
      <c r="R945" s="58"/>
      <c r="S945" s="58"/>
      <c r="T945" s="58"/>
      <c r="U945" s="58"/>
      <c r="V945" s="31"/>
      <c r="X945" s="6"/>
    </row>
    <row r="946" ht="14.25" customHeight="1">
      <c r="E946" s="80"/>
      <c r="K946" s="31"/>
      <c r="L946" s="31"/>
      <c r="M946" s="58"/>
      <c r="N946" s="58"/>
      <c r="O946" s="58"/>
      <c r="P946" s="58"/>
      <c r="Q946" s="58"/>
      <c r="R946" s="58"/>
      <c r="S946" s="58"/>
      <c r="T946" s="58"/>
      <c r="U946" s="58"/>
      <c r="V946" s="31"/>
      <c r="X946" s="6"/>
    </row>
    <row r="947" ht="14.25" customHeight="1">
      <c r="E947" s="80"/>
      <c r="K947" s="31"/>
      <c r="L947" s="31"/>
      <c r="M947" s="58"/>
      <c r="N947" s="58"/>
      <c r="O947" s="58"/>
      <c r="P947" s="58"/>
      <c r="Q947" s="58"/>
      <c r="R947" s="58"/>
      <c r="S947" s="58"/>
      <c r="T947" s="58"/>
      <c r="U947" s="58"/>
      <c r="V947" s="31"/>
      <c r="X947" s="6"/>
    </row>
    <row r="948" ht="14.25" customHeight="1">
      <c r="E948" s="80"/>
      <c r="K948" s="31"/>
      <c r="L948" s="31"/>
      <c r="M948" s="58"/>
      <c r="N948" s="58"/>
      <c r="O948" s="58"/>
      <c r="P948" s="58"/>
      <c r="Q948" s="58"/>
      <c r="R948" s="58"/>
      <c r="S948" s="58"/>
      <c r="T948" s="58"/>
      <c r="U948" s="58"/>
      <c r="V948" s="31"/>
      <c r="X948" s="6"/>
    </row>
    <row r="949" ht="14.25" customHeight="1">
      <c r="E949" s="80"/>
      <c r="K949" s="31"/>
      <c r="L949" s="31"/>
      <c r="M949" s="58"/>
      <c r="N949" s="58"/>
      <c r="O949" s="58"/>
      <c r="P949" s="58"/>
      <c r="Q949" s="58"/>
      <c r="R949" s="58"/>
      <c r="S949" s="58"/>
      <c r="T949" s="58"/>
      <c r="U949" s="58"/>
      <c r="V949" s="31"/>
      <c r="X949" s="6"/>
    </row>
    <row r="950" ht="14.25" customHeight="1">
      <c r="E950" s="80"/>
      <c r="K950" s="31"/>
      <c r="L950" s="31"/>
      <c r="M950" s="58"/>
      <c r="N950" s="58"/>
      <c r="O950" s="58"/>
      <c r="P950" s="58"/>
      <c r="Q950" s="58"/>
      <c r="R950" s="58"/>
      <c r="S950" s="58"/>
      <c r="T950" s="58"/>
      <c r="U950" s="58"/>
      <c r="V950" s="31"/>
      <c r="X950" s="6"/>
    </row>
    <row r="951" ht="14.25" customHeight="1">
      <c r="E951" s="80"/>
      <c r="K951" s="31"/>
      <c r="L951" s="31"/>
      <c r="M951" s="58"/>
      <c r="N951" s="58"/>
      <c r="O951" s="58"/>
      <c r="P951" s="58"/>
      <c r="Q951" s="58"/>
      <c r="R951" s="58"/>
      <c r="S951" s="58"/>
      <c r="T951" s="58"/>
      <c r="U951" s="58"/>
      <c r="V951" s="31"/>
      <c r="X951" s="6"/>
    </row>
    <row r="952" ht="14.25" customHeight="1">
      <c r="E952" s="80"/>
      <c r="K952" s="31"/>
      <c r="L952" s="31"/>
      <c r="M952" s="58"/>
      <c r="N952" s="58"/>
      <c r="O952" s="58"/>
      <c r="P952" s="58"/>
      <c r="Q952" s="58"/>
      <c r="R952" s="58"/>
      <c r="S952" s="58"/>
      <c r="T952" s="58"/>
      <c r="U952" s="58"/>
      <c r="V952" s="31"/>
      <c r="X952" s="6"/>
    </row>
    <row r="953" ht="14.25" customHeight="1">
      <c r="E953" s="80"/>
      <c r="K953" s="31"/>
      <c r="L953" s="31"/>
      <c r="M953" s="58"/>
      <c r="N953" s="58"/>
      <c r="O953" s="58"/>
      <c r="P953" s="58"/>
      <c r="Q953" s="58"/>
      <c r="R953" s="58"/>
      <c r="S953" s="58"/>
      <c r="T953" s="58"/>
      <c r="U953" s="58"/>
      <c r="V953" s="31"/>
      <c r="X953" s="6"/>
    </row>
    <row r="954" ht="14.25" customHeight="1">
      <c r="E954" s="80"/>
      <c r="K954" s="31"/>
      <c r="L954" s="31"/>
      <c r="M954" s="58"/>
      <c r="N954" s="58"/>
      <c r="O954" s="58"/>
      <c r="P954" s="58"/>
      <c r="Q954" s="58"/>
      <c r="R954" s="58"/>
      <c r="S954" s="58"/>
      <c r="T954" s="58"/>
      <c r="U954" s="58"/>
      <c r="V954" s="31"/>
      <c r="X954" s="6"/>
    </row>
    <row r="955" ht="14.25" customHeight="1">
      <c r="E955" s="80"/>
      <c r="K955" s="31"/>
      <c r="L955" s="31"/>
      <c r="M955" s="58"/>
      <c r="N955" s="58"/>
      <c r="O955" s="58"/>
      <c r="P955" s="58"/>
      <c r="Q955" s="58"/>
      <c r="R955" s="58"/>
      <c r="S955" s="58"/>
      <c r="T955" s="58"/>
      <c r="U955" s="58"/>
      <c r="V955" s="31"/>
      <c r="X955" s="6"/>
    </row>
    <row r="956" ht="14.25" customHeight="1">
      <c r="E956" s="80"/>
      <c r="K956" s="31"/>
      <c r="L956" s="31"/>
      <c r="M956" s="58"/>
      <c r="N956" s="58"/>
      <c r="O956" s="58"/>
      <c r="P956" s="58"/>
      <c r="Q956" s="58"/>
      <c r="R956" s="58"/>
      <c r="S956" s="58"/>
      <c r="T956" s="58"/>
      <c r="U956" s="58"/>
      <c r="V956" s="31"/>
      <c r="X956" s="6"/>
    </row>
    <row r="957" ht="14.25" customHeight="1">
      <c r="E957" s="80"/>
      <c r="K957" s="31"/>
      <c r="L957" s="31"/>
      <c r="M957" s="58"/>
      <c r="N957" s="58"/>
      <c r="O957" s="58"/>
      <c r="P957" s="58"/>
      <c r="Q957" s="58"/>
      <c r="R957" s="58"/>
      <c r="S957" s="58"/>
      <c r="T957" s="58"/>
      <c r="U957" s="58"/>
      <c r="V957" s="31"/>
      <c r="X957" s="6"/>
    </row>
    <row r="958" ht="14.25" customHeight="1">
      <c r="E958" s="80"/>
      <c r="K958" s="31"/>
      <c r="L958" s="31"/>
      <c r="M958" s="58"/>
      <c r="N958" s="58"/>
      <c r="O958" s="58"/>
      <c r="P958" s="58"/>
      <c r="Q958" s="58"/>
      <c r="R958" s="58"/>
      <c r="S958" s="58"/>
      <c r="T958" s="58"/>
      <c r="U958" s="58"/>
      <c r="V958" s="31"/>
      <c r="X958" s="6"/>
    </row>
    <row r="959" ht="14.25" customHeight="1">
      <c r="E959" s="80"/>
      <c r="K959" s="31"/>
      <c r="L959" s="31"/>
      <c r="M959" s="58"/>
      <c r="N959" s="58"/>
      <c r="O959" s="58"/>
      <c r="P959" s="58"/>
      <c r="Q959" s="58"/>
      <c r="R959" s="58"/>
      <c r="S959" s="58"/>
      <c r="T959" s="58"/>
      <c r="U959" s="58"/>
      <c r="V959" s="31"/>
      <c r="X959" s="6"/>
    </row>
    <row r="960" ht="14.25" customHeight="1">
      <c r="E960" s="80"/>
      <c r="K960" s="31"/>
      <c r="L960" s="31"/>
      <c r="M960" s="58"/>
      <c r="N960" s="58"/>
      <c r="O960" s="58"/>
      <c r="P960" s="58"/>
      <c r="Q960" s="58"/>
      <c r="R960" s="58"/>
      <c r="S960" s="58"/>
      <c r="T960" s="58"/>
      <c r="U960" s="58"/>
      <c r="V960" s="31"/>
      <c r="X960" s="6"/>
    </row>
    <row r="961" ht="14.25" customHeight="1">
      <c r="E961" s="80"/>
      <c r="K961" s="31"/>
      <c r="L961" s="31"/>
      <c r="M961" s="58"/>
      <c r="N961" s="58"/>
      <c r="O961" s="58"/>
      <c r="P961" s="58"/>
      <c r="Q961" s="58"/>
      <c r="R961" s="58"/>
      <c r="S961" s="58"/>
      <c r="T961" s="58"/>
      <c r="U961" s="58"/>
      <c r="V961" s="31"/>
      <c r="X961" s="6"/>
    </row>
    <row r="962" ht="14.25" customHeight="1">
      <c r="E962" s="80"/>
      <c r="K962" s="31"/>
      <c r="L962" s="31"/>
      <c r="M962" s="58"/>
      <c r="N962" s="58"/>
      <c r="O962" s="58"/>
      <c r="P962" s="58"/>
      <c r="Q962" s="58"/>
      <c r="R962" s="58"/>
      <c r="S962" s="58"/>
      <c r="T962" s="58"/>
      <c r="U962" s="58"/>
      <c r="V962" s="31"/>
      <c r="X962" s="6"/>
    </row>
    <row r="963" ht="14.25" customHeight="1">
      <c r="E963" s="80"/>
      <c r="K963" s="31"/>
      <c r="L963" s="31"/>
      <c r="M963" s="58"/>
      <c r="N963" s="58"/>
      <c r="O963" s="58"/>
      <c r="P963" s="58"/>
      <c r="Q963" s="58"/>
      <c r="R963" s="58"/>
      <c r="S963" s="58"/>
      <c r="T963" s="58"/>
      <c r="U963" s="58"/>
      <c r="V963" s="31"/>
      <c r="X963" s="6"/>
    </row>
    <row r="964" ht="14.25" customHeight="1">
      <c r="E964" s="80"/>
      <c r="K964" s="31"/>
      <c r="L964" s="31"/>
      <c r="M964" s="58"/>
      <c r="N964" s="58"/>
      <c r="O964" s="58"/>
      <c r="P964" s="58"/>
      <c r="Q964" s="58"/>
      <c r="R964" s="58"/>
      <c r="S964" s="58"/>
      <c r="T964" s="58"/>
      <c r="U964" s="58"/>
      <c r="V964" s="31"/>
      <c r="X964" s="6"/>
    </row>
    <row r="965" ht="14.25" customHeight="1">
      <c r="E965" s="80"/>
      <c r="K965" s="31"/>
      <c r="L965" s="31"/>
      <c r="M965" s="58"/>
      <c r="N965" s="58"/>
      <c r="O965" s="58"/>
      <c r="P965" s="58"/>
      <c r="Q965" s="58"/>
      <c r="R965" s="58"/>
      <c r="S965" s="58"/>
      <c r="T965" s="58"/>
      <c r="U965" s="58"/>
      <c r="V965" s="31"/>
      <c r="X965" s="6"/>
    </row>
    <row r="966" ht="14.25" customHeight="1">
      <c r="E966" s="80"/>
      <c r="K966" s="31"/>
      <c r="L966" s="31"/>
      <c r="M966" s="58"/>
      <c r="N966" s="58"/>
      <c r="O966" s="58"/>
      <c r="P966" s="58"/>
      <c r="Q966" s="58"/>
      <c r="R966" s="58"/>
      <c r="S966" s="58"/>
      <c r="T966" s="58"/>
      <c r="U966" s="58"/>
      <c r="V966" s="31"/>
      <c r="X966" s="6"/>
    </row>
    <row r="967" ht="14.25" customHeight="1">
      <c r="E967" s="80"/>
      <c r="K967" s="31"/>
      <c r="L967" s="31"/>
      <c r="M967" s="58"/>
      <c r="N967" s="58"/>
      <c r="O967" s="58"/>
      <c r="P967" s="58"/>
      <c r="Q967" s="58"/>
      <c r="R967" s="58"/>
      <c r="S967" s="58"/>
      <c r="T967" s="58"/>
      <c r="U967" s="58"/>
      <c r="V967" s="31"/>
      <c r="X967" s="6"/>
    </row>
    <row r="968" ht="14.25" customHeight="1">
      <c r="E968" s="80"/>
      <c r="K968" s="31"/>
      <c r="L968" s="31"/>
      <c r="M968" s="58"/>
      <c r="N968" s="58"/>
      <c r="O968" s="58"/>
      <c r="P968" s="58"/>
      <c r="Q968" s="58"/>
      <c r="R968" s="58"/>
      <c r="S968" s="58"/>
      <c r="T968" s="58"/>
      <c r="U968" s="58"/>
      <c r="V968" s="31"/>
      <c r="X968" s="6"/>
    </row>
    <row r="969" ht="14.25" customHeight="1">
      <c r="E969" s="80"/>
      <c r="K969" s="31"/>
      <c r="L969" s="31"/>
      <c r="M969" s="58"/>
      <c r="N969" s="58"/>
      <c r="O969" s="58"/>
      <c r="P969" s="58"/>
      <c r="Q969" s="58"/>
      <c r="R969" s="58"/>
      <c r="S969" s="58"/>
      <c r="T969" s="58"/>
      <c r="U969" s="58"/>
      <c r="V969" s="31"/>
      <c r="X969" s="6"/>
    </row>
    <row r="970" ht="14.25" customHeight="1">
      <c r="E970" s="80"/>
      <c r="K970" s="31"/>
      <c r="L970" s="31"/>
      <c r="M970" s="58"/>
      <c r="N970" s="58"/>
      <c r="O970" s="58"/>
      <c r="P970" s="58"/>
      <c r="Q970" s="58"/>
      <c r="R970" s="58"/>
      <c r="S970" s="58"/>
      <c r="T970" s="58"/>
      <c r="U970" s="58"/>
      <c r="V970" s="31"/>
      <c r="X970" s="6"/>
    </row>
    <row r="971" ht="14.25" customHeight="1">
      <c r="E971" s="80"/>
      <c r="K971" s="31"/>
      <c r="L971" s="31"/>
      <c r="M971" s="58"/>
      <c r="N971" s="58"/>
      <c r="O971" s="58"/>
      <c r="P971" s="58"/>
      <c r="Q971" s="58"/>
      <c r="R971" s="58"/>
      <c r="S971" s="58"/>
      <c r="T971" s="58"/>
      <c r="U971" s="58"/>
      <c r="V971" s="31"/>
      <c r="X971" s="6"/>
    </row>
    <row r="972" ht="14.25" customHeight="1">
      <c r="E972" s="80"/>
      <c r="K972" s="31"/>
      <c r="L972" s="31"/>
      <c r="M972" s="58"/>
      <c r="N972" s="58"/>
      <c r="O972" s="58"/>
      <c r="P972" s="58"/>
      <c r="Q972" s="58"/>
      <c r="R972" s="58"/>
      <c r="S972" s="58"/>
      <c r="T972" s="58"/>
      <c r="U972" s="58"/>
      <c r="V972" s="31"/>
      <c r="X972" s="6"/>
    </row>
    <row r="973" ht="14.25" customHeight="1">
      <c r="E973" s="80"/>
      <c r="K973" s="31"/>
      <c r="L973" s="31"/>
      <c r="M973" s="58"/>
      <c r="N973" s="58"/>
      <c r="O973" s="58"/>
      <c r="P973" s="58"/>
      <c r="Q973" s="58"/>
      <c r="R973" s="58"/>
      <c r="S973" s="58"/>
      <c r="T973" s="58"/>
      <c r="U973" s="58"/>
      <c r="V973" s="31"/>
      <c r="X973" s="6"/>
    </row>
    <row r="974" ht="14.25" customHeight="1">
      <c r="E974" s="80"/>
      <c r="K974" s="31"/>
      <c r="L974" s="31"/>
      <c r="M974" s="58"/>
      <c r="N974" s="58"/>
      <c r="O974" s="58"/>
      <c r="P974" s="58"/>
      <c r="Q974" s="58"/>
      <c r="R974" s="58"/>
      <c r="S974" s="58"/>
      <c r="T974" s="58"/>
      <c r="U974" s="58"/>
      <c r="V974" s="31"/>
      <c r="X974" s="6"/>
    </row>
    <row r="975" ht="14.25" customHeight="1">
      <c r="E975" s="80"/>
      <c r="K975" s="31"/>
      <c r="L975" s="31"/>
      <c r="M975" s="58"/>
      <c r="N975" s="58"/>
      <c r="O975" s="58"/>
      <c r="P975" s="58"/>
      <c r="Q975" s="58"/>
      <c r="R975" s="58"/>
      <c r="S975" s="58"/>
      <c r="T975" s="58"/>
      <c r="U975" s="58"/>
      <c r="V975" s="31"/>
      <c r="X975" s="6"/>
    </row>
    <row r="976" ht="14.25" customHeight="1">
      <c r="E976" s="80"/>
      <c r="K976" s="31"/>
      <c r="L976" s="31"/>
      <c r="M976" s="58"/>
      <c r="N976" s="58"/>
      <c r="O976" s="58"/>
      <c r="P976" s="58"/>
      <c r="Q976" s="58"/>
      <c r="R976" s="58"/>
      <c r="S976" s="58"/>
      <c r="T976" s="58"/>
      <c r="U976" s="58"/>
      <c r="V976" s="31"/>
      <c r="X976" s="6"/>
    </row>
    <row r="977" ht="14.25" customHeight="1">
      <c r="E977" s="80"/>
      <c r="K977" s="31"/>
      <c r="L977" s="31"/>
      <c r="M977" s="58"/>
      <c r="N977" s="58"/>
      <c r="O977" s="58"/>
      <c r="P977" s="58"/>
      <c r="Q977" s="58"/>
      <c r="R977" s="58"/>
      <c r="S977" s="58"/>
      <c r="T977" s="58"/>
      <c r="U977" s="58"/>
      <c r="V977" s="31"/>
      <c r="X977" s="6"/>
    </row>
    <row r="978" ht="14.25" customHeight="1">
      <c r="E978" s="80"/>
      <c r="K978" s="31"/>
      <c r="L978" s="31"/>
      <c r="M978" s="58"/>
      <c r="N978" s="58"/>
      <c r="O978" s="58"/>
      <c r="P978" s="58"/>
      <c r="Q978" s="58"/>
      <c r="R978" s="58"/>
      <c r="S978" s="58"/>
      <c r="T978" s="58"/>
      <c r="U978" s="58"/>
      <c r="V978" s="31"/>
      <c r="X978" s="6"/>
    </row>
    <row r="979" ht="14.25" customHeight="1">
      <c r="E979" s="80"/>
      <c r="K979" s="31"/>
      <c r="L979" s="31"/>
      <c r="M979" s="58"/>
      <c r="N979" s="58"/>
      <c r="O979" s="58"/>
      <c r="P979" s="58"/>
      <c r="Q979" s="58"/>
      <c r="R979" s="58"/>
      <c r="S979" s="58"/>
      <c r="T979" s="58"/>
      <c r="U979" s="58"/>
      <c r="V979" s="31"/>
      <c r="X979" s="6"/>
    </row>
    <row r="980" ht="14.25" customHeight="1">
      <c r="E980" s="80"/>
      <c r="K980" s="31"/>
      <c r="L980" s="31"/>
      <c r="M980" s="58"/>
      <c r="N980" s="58"/>
      <c r="O980" s="58"/>
      <c r="P980" s="58"/>
      <c r="Q980" s="58"/>
      <c r="R980" s="58"/>
      <c r="S980" s="58"/>
      <c r="T980" s="58"/>
      <c r="U980" s="58"/>
      <c r="V980" s="31"/>
      <c r="X980" s="6"/>
    </row>
    <row r="981" ht="14.25" customHeight="1">
      <c r="E981" s="80"/>
      <c r="K981" s="31"/>
      <c r="L981" s="31"/>
      <c r="M981" s="58"/>
      <c r="N981" s="58"/>
      <c r="O981" s="58"/>
      <c r="P981" s="58"/>
      <c r="Q981" s="58"/>
      <c r="R981" s="58"/>
      <c r="S981" s="58"/>
      <c r="T981" s="58"/>
      <c r="U981" s="58"/>
      <c r="V981" s="31"/>
      <c r="X981" s="6"/>
    </row>
    <row r="982" ht="14.25" customHeight="1">
      <c r="E982" s="80"/>
      <c r="K982" s="31"/>
      <c r="L982" s="31"/>
      <c r="M982" s="58"/>
      <c r="N982" s="58"/>
      <c r="O982" s="58"/>
      <c r="P982" s="58"/>
      <c r="Q982" s="58"/>
      <c r="R982" s="58"/>
      <c r="S982" s="58"/>
      <c r="T982" s="58"/>
      <c r="U982" s="58"/>
      <c r="V982" s="31"/>
      <c r="X982" s="6"/>
    </row>
    <row r="983" ht="14.25" customHeight="1">
      <c r="E983" s="80"/>
      <c r="K983" s="31"/>
      <c r="L983" s="31"/>
      <c r="M983" s="58"/>
      <c r="N983" s="58"/>
      <c r="O983" s="58"/>
      <c r="P983" s="58"/>
      <c r="Q983" s="58"/>
      <c r="R983" s="58"/>
      <c r="S983" s="58"/>
      <c r="T983" s="58"/>
      <c r="U983" s="58"/>
      <c r="V983" s="31"/>
      <c r="X983" s="6"/>
    </row>
    <row r="984" ht="14.25" customHeight="1">
      <c r="E984" s="80"/>
      <c r="K984" s="31"/>
      <c r="L984" s="31"/>
      <c r="M984" s="58"/>
      <c r="N984" s="58"/>
      <c r="O984" s="58"/>
      <c r="P984" s="58"/>
      <c r="Q984" s="58"/>
      <c r="R984" s="58"/>
      <c r="S984" s="58"/>
      <c r="T984" s="58"/>
      <c r="U984" s="58"/>
      <c r="V984" s="31"/>
      <c r="X984" s="6"/>
    </row>
    <row r="985" ht="14.25" customHeight="1">
      <c r="E985" s="80"/>
      <c r="K985" s="31"/>
      <c r="L985" s="31"/>
      <c r="M985" s="58"/>
      <c r="N985" s="58"/>
      <c r="O985" s="58"/>
      <c r="P985" s="58"/>
      <c r="Q985" s="58"/>
      <c r="R985" s="58"/>
      <c r="S985" s="58"/>
      <c r="T985" s="58"/>
      <c r="U985" s="58"/>
      <c r="V985" s="31"/>
      <c r="X985" s="6"/>
    </row>
    <row r="986" ht="14.25" customHeight="1">
      <c r="E986" s="80"/>
      <c r="K986" s="31"/>
      <c r="L986" s="31"/>
      <c r="M986" s="58"/>
      <c r="N986" s="58"/>
      <c r="O986" s="58"/>
      <c r="P986" s="58"/>
      <c r="Q986" s="58"/>
      <c r="R986" s="58"/>
      <c r="S986" s="58"/>
      <c r="T986" s="58"/>
      <c r="U986" s="58"/>
      <c r="V986" s="31"/>
      <c r="X986" s="6"/>
    </row>
    <row r="987" ht="14.25" customHeight="1">
      <c r="E987" s="80"/>
      <c r="K987" s="31"/>
      <c r="L987" s="31"/>
      <c r="M987" s="58"/>
      <c r="N987" s="58"/>
      <c r="O987" s="58"/>
      <c r="P987" s="58"/>
      <c r="Q987" s="58"/>
      <c r="R987" s="58"/>
      <c r="S987" s="58"/>
      <c r="T987" s="58"/>
      <c r="U987" s="58"/>
      <c r="V987" s="31"/>
      <c r="X987" s="6"/>
    </row>
    <row r="988" ht="14.25" customHeight="1">
      <c r="E988" s="80"/>
      <c r="K988" s="31"/>
      <c r="L988" s="31"/>
      <c r="M988" s="58"/>
      <c r="N988" s="58"/>
      <c r="O988" s="58"/>
      <c r="P988" s="58"/>
      <c r="Q988" s="58"/>
      <c r="R988" s="58"/>
      <c r="S988" s="58"/>
      <c r="T988" s="58"/>
      <c r="U988" s="58"/>
      <c r="V988" s="31"/>
      <c r="X988" s="6"/>
    </row>
    <row r="989" ht="14.25" customHeight="1">
      <c r="E989" s="80"/>
      <c r="K989" s="31"/>
      <c r="L989" s="31"/>
      <c r="M989" s="58"/>
      <c r="N989" s="58"/>
      <c r="O989" s="58"/>
      <c r="P989" s="58"/>
      <c r="Q989" s="58"/>
      <c r="R989" s="58"/>
      <c r="S989" s="58"/>
      <c r="T989" s="58"/>
      <c r="U989" s="58"/>
      <c r="V989" s="31"/>
      <c r="X989" s="6"/>
    </row>
    <row r="990" ht="14.25" customHeight="1">
      <c r="E990" s="80"/>
      <c r="K990" s="31"/>
      <c r="L990" s="31"/>
      <c r="M990" s="58"/>
      <c r="N990" s="58"/>
      <c r="O990" s="58"/>
      <c r="P990" s="58"/>
      <c r="Q990" s="58"/>
      <c r="R990" s="58"/>
      <c r="S990" s="58"/>
      <c r="T990" s="58"/>
      <c r="U990" s="58"/>
      <c r="V990" s="31"/>
      <c r="X990" s="6"/>
    </row>
    <row r="991" ht="14.25" customHeight="1">
      <c r="E991" s="80"/>
      <c r="K991" s="31"/>
      <c r="L991" s="31"/>
      <c r="M991" s="58"/>
      <c r="N991" s="58"/>
      <c r="O991" s="58"/>
      <c r="P991" s="58"/>
      <c r="Q991" s="58"/>
      <c r="R991" s="58"/>
      <c r="S991" s="58"/>
      <c r="T991" s="58"/>
      <c r="U991" s="58"/>
      <c r="V991" s="31"/>
      <c r="X991" s="6"/>
    </row>
    <row r="992" ht="14.25" customHeight="1">
      <c r="E992" s="80"/>
      <c r="K992" s="31"/>
      <c r="L992" s="31"/>
      <c r="M992" s="58"/>
      <c r="N992" s="58"/>
      <c r="O992" s="58"/>
      <c r="P992" s="58"/>
      <c r="Q992" s="58"/>
      <c r="R992" s="58"/>
      <c r="S992" s="58"/>
      <c r="T992" s="58"/>
      <c r="U992" s="58"/>
      <c r="V992" s="31"/>
      <c r="X992" s="6"/>
    </row>
    <row r="993" ht="14.25" customHeight="1">
      <c r="E993" s="80"/>
      <c r="K993" s="31"/>
      <c r="L993" s="31"/>
      <c r="M993" s="58"/>
      <c r="N993" s="58"/>
      <c r="O993" s="58"/>
      <c r="P993" s="58"/>
      <c r="Q993" s="58"/>
      <c r="R993" s="58"/>
      <c r="S993" s="58"/>
      <c r="T993" s="58"/>
      <c r="U993" s="58"/>
      <c r="V993" s="31"/>
      <c r="X993" s="6"/>
    </row>
    <row r="994" ht="14.25" customHeight="1">
      <c r="E994" s="80"/>
      <c r="K994" s="31"/>
      <c r="L994" s="31"/>
      <c r="M994" s="58"/>
      <c r="N994" s="58"/>
      <c r="O994" s="58"/>
      <c r="P994" s="58"/>
      <c r="Q994" s="58"/>
      <c r="R994" s="58"/>
      <c r="S994" s="58"/>
      <c r="T994" s="58"/>
      <c r="U994" s="58"/>
      <c r="V994" s="31"/>
      <c r="X994" s="6"/>
    </row>
    <row r="995" ht="14.25" customHeight="1">
      <c r="E995" s="80"/>
      <c r="K995" s="31"/>
      <c r="L995" s="31"/>
      <c r="M995" s="58"/>
      <c r="N995" s="58"/>
      <c r="O995" s="58"/>
      <c r="P995" s="58"/>
      <c r="Q995" s="58"/>
      <c r="R995" s="58"/>
      <c r="S995" s="58"/>
      <c r="T995" s="58"/>
      <c r="U995" s="58"/>
      <c r="V995" s="31"/>
      <c r="X995" s="6"/>
    </row>
    <row r="996" ht="14.25" customHeight="1">
      <c r="E996" s="80"/>
      <c r="K996" s="31"/>
      <c r="L996" s="31"/>
      <c r="M996" s="58"/>
      <c r="N996" s="58"/>
      <c r="O996" s="58"/>
      <c r="P996" s="58"/>
      <c r="Q996" s="58"/>
      <c r="R996" s="58"/>
      <c r="S996" s="58"/>
      <c r="T996" s="58"/>
      <c r="U996" s="58"/>
      <c r="V996" s="31"/>
      <c r="X996" s="6"/>
    </row>
    <row r="997" ht="14.25" customHeight="1">
      <c r="E997" s="80"/>
      <c r="K997" s="31"/>
      <c r="L997" s="31"/>
      <c r="M997" s="58"/>
      <c r="N997" s="58"/>
      <c r="O997" s="58"/>
      <c r="P997" s="58"/>
      <c r="Q997" s="58"/>
      <c r="R997" s="58"/>
      <c r="S997" s="58"/>
      <c r="T997" s="58"/>
      <c r="U997" s="58"/>
      <c r="V997" s="31"/>
      <c r="X997" s="6"/>
    </row>
    <row r="998" ht="14.25" customHeight="1">
      <c r="E998" s="80"/>
      <c r="K998" s="31"/>
      <c r="L998" s="31"/>
      <c r="M998" s="58"/>
      <c r="N998" s="58"/>
      <c r="O998" s="58"/>
      <c r="P998" s="58"/>
      <c r="Q998" s="58"/>
      <c r="R998" s="58"/>
      <c r="S998" s="58"/>
      <c r="T998" s="58"/>
      <c r="U998" s="58"/>
      <c r="V998" s="31"/>
      <c r="X998" s="6"/>
    </row>
    <row r="999" ht="14.25" customHeight="1">
      <c r="E999" s="80"/>
      <c r="K999" s="31"/>
      <c r="L999" s="31"/>
      <c r="M999" s="58"/>
      <c r="N999" s="58"/>
      <c r="O999" s="58"/>
      <c r="P999" s="58"/>
      <c r="Q999" s="58"/>
      <c r="R999" s="58"/>
      <c r="S999" s="58"/>
      <c r="T999" s="58"/>
      <c r="U999" s="58"/>
      <c r="V999" s="31"/>
      <c r="X999" s="6"/>
    </row>
    <row r="1000" ht="14.25" customHeight="1">
      <c r="E1000" s="80"/>
      <c r="K1000" s="31"/>
      <c r="L1000" s="31"/>
      <c r="M1000" s="58"/>
      <c r="N1000" s="58"/>
      <c r="O1000" s="58"/>
      <c r="P1000" s="58"/>
      <c r="Q1000" s="58"/>
      <c r="R1000" s="58"/>
      <c r="S1000" s="58"/>
      <c r="T1000" s="58"/>
      <c r="U1000" s="58"/>
      <c r="V1000" s="31"/>
      <c r="X1000" s="6"/>
    </row>
  </sheetData>
  <mergeCells count="6">
    <mergeCell ref="K1:K2"/>
    <mergeCell ref="L1:Q1"/>
    <mergeCell ref="X2:Y2"/>
    <mergeCell ref="Y16:AA16"/>
    <mergeCell ref="X24:AB24"/>
    <mergeCell ref="R142:V14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10.43"/>
    <col customWidth="1" hidden="1" min="3" max="3" width="11.43"/>
    <col customWidth="1" min="4" max="4" width="8.71"/>
    <col customWidth="1" hidden="1" min="5" max="11" width="8.71"/>
    <col customWidth="1" min="12" max="12" width="10.14"/>
    <col customWidth="1" min="13" max="22" width="12.14"/>
    <col customWidth="1" min="23" max="23" width="11.86"/>
    <col customWidth="1" min="24" max="24" width="12.14"/>
    <col customWidth="1" min="25" max="25" width="16.14"/>
    <col customWidth="1" min="26" max="26" width="12.14"/>
    <col customWidth="1" min="27" max="27" width="15.57"/>
    <col customWidth="1" min="28" max="28" width="11.86"/>
    <col customWidth="1" min="29" max="30" width="12.14"/>
    <col customWidth="1" min="32" max="33" width="10.14"/>
  </cols>
  <sheetData>
    <row r="1" ht="35.25" customHeight="1">
      <c r="A1" s="1"/>
      <c r="B1" s="1"/>
      <c r="D1" s="1"/>
      <c r="E1" s="1"/>
      <c r="F1" s="68"/>
      <c r="G1" s="1"/>
      <c r="H1" s="1"/>
      <c r="I1" s="1"/>
      <c r="J1" s="1"/>
      <c r="K1" s="1"/>
      <c r="L1" s="3" t="s">
        <v>0</v>
      </c>
      <c r="M1" s="4" t="s">
        <v>212</v>
      </c>
      <c r="S1" s="5"/>
      <c r="T1" s="5"/>
      <c r="U1" s="5"/>
      <c r="V1" s="5"/>
      <c r="W1" s="3"/>
      <c r="X1" s="3"/>
      <c r="Y1" s="6"/>
      <c r="Z1" s="7"/>
    </row>
    <row r="2" ht="14.25" customHeight="1">
      <c r="A2" s="55" t="s">
        <v>54</v>
      </c>
      <c r="B2" s="8" t="s">
        <v>2</v>
      </c>
      <c r="D2" s="8" t="s">
        <v>3</v>
      </c>
      <c r="E2" s="8" t="s">
        <v>4</v>
      </c>
      <c r="F2" s="69" t="s">
        <v>5</v>
      </c>
      <c r="G2" s="8" t="s">
        <v>55</v>
      </c>
      <c r="H2" s="8" t="s">
        <v>56</v>
      </c>
      <c r="I2" s="8" t="s">
        <v>57</v>
      </c>
      <c r="J2" s="8" t="s">
        <v>58</v>
      </c>
      <c r="K2" s="8" t="s">
        <v>59</v>
      </c>
      <c r="M2" s="9" t="s">
        <v>6</v>
      </c>
      <c r="N2" s="10" t="s">
        <v>7</v>
      </c>
      <c r="O2" s="11" t="s">
        <v>8</v>
      </c>
      <c r="P2" s="12" t="s">
        <v>9</v>
      </c>
      <c r="Q2" s="13" t="s">
        <v>10</v>
      </c>
      <c r="R2" s="14" t="s">
        <v>11</v>
      </c>
      <c r="S2" s="3" t="s">
        <v>12</v>
      </c>
      <c r="T2" s="3" t="s">
        <v>13</v>
      </c>
      <c r="U2" s="3" t="s">
        <v>14</v>
      </c>
      <c r="V2" s="3" t="s">
        <v>15</v>
      </c>
      <c r="W2" s="3" t="s">
        <v>16</v>
      </c>
      <c r="X2" s="3"/>
      <c r="Y2" s="15" t="s">
        <v>60</v>
      </c>
      <c r="Z2" s="16"/>
    </row>
    <row r="3" ht="14.25" customHeight="1">
      <c r="A3" s="70" t="s">
        <v>61</v>
      </c>
      <c r="B3" s="81">
        <v>188.0</v>
      </c>
      <c r="C3" s="82">
        <f t="shared" ref="C3:C138" si="1">B3/100</f>
        <v>1.88</v>
      </c>
      <c r="D3" s="83">
        <f t="shared" ref="D3:D138" si="2">ROUNDUP(C3,0)</f>
        <v>2</v>
      </c>
      <c r="E3" s="17">
        <f t="shared" ref="E3:E138" si="3">B3-550</f>
        <v>-362</v>
      </c>
      <c r="F3" s="71">
        <v>0.0</v>
      </c>
      <c r="G3" s="17">
        <v>2.0</v>
      </c>
      <c r="H3" s="17">
        <v>0.0</v>
      </c>
      <c r="I3" s="17">
        <v>0.0</v>
      </c>
      <c r="J3" s="17"/>
      <c r="K3" s="17"/>
      <c r="L3" s="19">
        <f t="shared" ref="L3:L138" si="4">F3*11</f>
        <v>0</v>
      </c>
      <c r="M3" s="20">
        <f t="shared" ref="M3:M22" si="5">$Z$19+L3</f>
        <v>55</v>
      </c>
      <c r="N3" s="21">
        <f t="shared" ref="N3:N22" si="6">G3*$Z$3+H3*$Z$4+I3*$Z$5+J3*$Z$6+K3*$Z$7+$AA$19</f>
        <v>74.3</v>
      </c>
      <c r="O3" s="22">
        <f t="shared" ref="O3:O22" si="7">G3*$Z$3+H3*$Z$4+I3*$Z$5+J3*$Z$6+K3*$Z$7+$AB$19</f>
        <v>77.545</v>
      </c>
      <c r="P3" s="23">
        <f t="shared" ref="P3:P22" si="8">G3*$Z$3+H3*$Z$4+I3*$Z$5+J3*$Z$6+K3*$Z$7+$AC$19</f>
        <v>80.95225</v>
      </c>
      <c r="Q3" s="24">
        <f t="shared" ref="Q3:Q22" si="9">G3*$Z$3+H3*$Z$4+I3*$Z$5+J3*$Z$6+K3*$Z$7+$AD$19</f>
        <v>84.5298625</v>
      </c>
      <c r="R3" s="25">
        <f t="shared" ref="R3:R22" si="10">G3*$Z$3+H3*$Z$4+I3*$Z$5+J3*$Z$6+K3*$Z$7+$AE$19</f>
        <v>92.04284875</v>
      </c>
      <c r="S3" s="26">
        <f t="shared" ref="S3:S138" si="11">N3-M3</f>
        <v>19.3</v>
      </c>
      <c r="T3" s="26">
        <f t="shared" ref="T3:T138" si="12">O3-M3</f>
        <v>22.545</v>
      </c>
      <c r="U3" s="26">
        <f t="shared" ref="U3:U138" si="13">P3-M3</f>
        <v>25.95225</v>
      </c>
      <c r="V3" s="26">
        <f t="shared" ref="V3:V138" si="14">Q3-M3</f>
        <v>29.5298625</v>
      </c>
      <c r="W3" s="27">
        <f t="shared" ref="W3:W138" si="15">R3-M3</f>
        <v>37.04284875</v>
      </c>
      <c r="X3" s="84"/>
      <c r="Y3" s="85" t="s">
        <v>62</v>
      </c>
      <c r="Z3" s="72">
        <f>'Not Approved Water Rate Tiered '!Y3</f>
        <v>4.7</v>
      </c>
      <c r="AB3" s="31"/>
    </row>
    <row r="4" ht="14.25" customHeight="1">
      <c r="A4" s="70" t="s">
        <v>63</v>
      </c>
      <c r="B4" s="81">
        <v>975.0</v>
      </c>
      <c r="C4" s="82">
        <f t="shared" si="1"/>
        <v>9.75</v>
      </c>
      <c r="D4" s="83">
        <f t="shared" si="2"/>
        <v>10</v>
      </c>
      <c r="E4" s="17">
        <f t="shared" si="3"/>
        <v>425</v>
      </c>
      <c r="F4" s="71">
        <v>5.0</v>
      </c>
      <c r="G4" s="17">
        <v>3.0</v>
      </c>
      <c r="H4" s="17">
        <v>4.0</v>
      </c>
      <c r="I4" s="17">
        <v>3.0</v>
      </c>
      <c r="J4" s="17"/>
      <c r="K4" s="17"/>
      <c r="L4" s="19">
        <f t="shared" si="4"/>
        <v>55</v>
      </c>
      <c r="M4" s="20">
        <f t="shared" si="5"/>
        <v>110</v>
      </c>
      <c r="N4" s="21">
        <f t="shared" si="6"/>
        <v>114.5276525</v>
      </c>
      <c r="O4" s="22">
        <f t="shared" si="7"/>
        <v>117.7726525</v>
      </c>
      <c r="P4" s="23">
        <f t="shared" si="8"/>
        <v>121.1799025</v>
      </c>
      <c r="Q4" s="24">
        <f t="shared" si="9"/>
        <v>124.757515</v>
      </c>
      <c r="R4" s="25">
        <f t="shared" si="10"/>
        <v>132.2705013</v>
      </c>
      <c r="S4" s="26">
        <f t="shared" si="11"/>
        <v>4.5276525</v>
      </c>
      <c r="T4" s="26">
        <f t="shared" si="12"/>
        <v>7.7726525</v>
      </c>
      <c r="U4" s="26">
        <f t="shared" si="13"/>
        <v>11.1799025</v>
      </c>
      <c r="V4" s="26">
        <f t="shared" si="14"/>
        <v>14.757515</v>
      </c>
      <c r="W4" s="27">
        <f t="shared" si="15"/>
        <v>22.27050125</v>
      </c>
      <c r="X4" s="84"/>
      <c r="Y4" s="85" t="s">
        <v>64</v>
      </c>
      <c r="Z4" s="72">
        <f>Z3*AA4</f>
        <v>4.9585</v>
      </c>
      <c r="AA4" s="32">
        <v>1.055</v>
      </c>
      <c r="AB4" s="31" t="s">
        <v>65</v>
      </c>
    </row>
    <row r="5" ht="14.25" customHeight="1">
      <c r="A5" s="70" t="s">
        <v>66</v>
      </c>
      <c r="B5" s="81">
        <v>478.0</v>
      </c>
      <c r="C5" s="82">
        <f t="shared" si="1"/>
        <v>4.78</v>
      </c>
      <c r="D5" s="83">
        <f t="shared" si="2"/>
        <v>5</v>
      </c>
      <c r="E5" s="17">
        <f t="shared" si="3"/>
        <v>-72</v>
      </c>
      <c r="F5" s="71">
        <v>0.0</v>
      </c>
      <c r="G5" s="17">
        <v>3.0</v>
      </c>
      <c r="H5" s="17">
        <v>2.0</v>
      </c>
      <c r="I5" s="17"/>
      <c r="J5" s="17"/>
      <c r="K5" s="17"/>
      <c r="L5" s="19">
        <f t="shared" si="4"/>
        <v>0</v>
      </c>
      <c r="M5" s="20">
        <f t="shared" si="5"/>
        <v>55</v>
      </c>
      <c r="N5" s="21">
        <f t="shared" si="6"/>
        <v>88.917</v>
      </c>
      <c r="O5" s="22">
        <f t="shared" si="7"/>
        <v>92.162</v>
      </c>
      <c r="P5" s="23">
        <f t="shared" si="8"/>
        <v>95.56925</v>
      </c>
      <c r="Q5" s="24">
        <f t="shared" si="9"/>
        <v>99.1468625</v>
      </c>
      <c r="R5" s="25">
        <f t="shared" si="10"/>
        <v>106.6598488</v>
      </c>
      <c r="S5" s="26">
        <f t="shared" si="11"/>
        <v>33.917</v>
      </c>
      <c r="T5" s="26">
        <f t="shared" si="12"/>
        <v>37.162</v>
      </c>
      <c r="U5" s="26">
        <f t="shared" si="13"/>
        <v>40.56925</v>
      </c>
      <c r="V5" s="26">
        <f t="shared" si="14"/>
        <v>44.1468625</v>
      </c>
      <c r="W5" s="27">
        <f t="shared" si="15"/>
        <v>51.65984875</v>
      </c>
      <c r="X5" s="84"/>
      <c r="Y5" s="85" t="s">
        <v>67</v>
      </c>
      <c r="Z5" s="72">
        <f>Z4*AA4</f>
        <v>5.2312175</v>
      </c>
      <c r="AB5" s="31"/>
    </row>
    <row r="6" ht="14.25" customHeight="1">
      <c r="A6" s="70" t="s">
        <v>68</v>
      </c>
      <c r="B6" s="86">
        <f>3400/7.48</f>
        <v>454.5454545</v>
      </c>
      <c r="C6" s="87">
        <f t="shared" si="1"/>
        <v>4.545454545</v>
      </c>
      <c r="D6" s="83">
        <f t="shared" si="2"/>
        <v>5</v>
      </c>
      <c r="E6" s="17">
        <f t="shared" si="3"/>
        <v>-95.45454545</v>
      </c>
      <c r="F6" s="71">
        <v>0.0</v>
      </c>
      <c r="G6" s="17">
        <v>3.0</v>
      </c>
      <c r="H6" s="17">
        <v>2.0</v>
      </c>
      <c r="I6" s="17"/>
      <c r="J6" s="17"/>
      <c r="K6" s="17"/>
      <c r="L6" s="19">
        <f t="shared" si="4"/>
        <v>0</v>
      </c>
      <c r="M6" s="20">
        <f t="shared" si="5"/>
        <v>55</v>
      </c>
      <c r="N6" s="21">
        <f t="shared" si="6"/>
        <v>88.917</v>
      </c>
      <c r="O6" s="22">
        <f t="shared" si="7"/>
        <v>92.162</v>
      </c>
      <c r="P6" s="23">
        <f t="shared" si="8"/>
        <v>95.56925</v>
      </c>
      <c r="Q6" s="24">
        <f t="shared" si="9"/>
        <v>99.1468625</v>
      </c>
      <c r="R6" s="25">
        <f t="shared" si="10"/>
        <v>106.6598488</v>
      </c>
      <c r="S6" s="26">
        <f t="shared" si="11"/>
        <v>33.917</v>
      </c>
      <c r="T6" s="26">
        <f t="shared" si="12"/>
        <v>37.162</v>
      </c>
      <c r="U6" s="26">
        <f t="shared" si="13"/>
        <v>40.56925</v>
      </c>
      <c r="V6" s="26">
        <f t="shared" si="14"/>
        <v>44.1468625</v>
      </c>
      <c r="W6" s="27">
        <f t="shared" si="15"/>
        <v>51.65984875</v>
      </c>
      <c r="X6" s="84"/>
      <c r="Y6" s="85" t="s">
        <v>69</v>
      </c>
      <c r="Z6" s="72">
        <f>Z5*AA4</f>
        <v>5.518934463</v>
      </c>
      <c r="AG6" s="31"/>
    </row>
    <row r="7" ht="14.25" customHeight="1">
      <c r="A7" s="70" t="s">
        <v>70</v>
      </c>
      <c r="B7" s="81">
        <v>738.0</v>
      </c>
      <c r="C7" s="82">
        <f t="shared" si="1"/>
        <v>7.38</v>
      </c>
      <c r="D7" s="83">
        <f t="shared" si="2"/>
        <v>8</v>
      </c>
      <c r="E7" s="17">
        <f t="shared" si="3"/>
        <v>188</v>
      </c>
      <c r="F7" s="71">
        <v>2.0</v>
      </c>
      <c r="G7" s="17">
        <v>3.0</v>
      </c>
      <c r="H7" s="17">
        <v>4.0</v>
      </c>
      <c r="I7" s="17">
        <v>1.0</v>
      </c>
      <c r="J7" s="17">
        <v>0.0</v>
      </c>
      <c r="K7" s="17">
        <v>0.0</v>
      </c>
      <c r="L7" s="19">
        <f t="shared" si="4"/>
        <v>22</v>
      </c>
      <c r="M7" s="20">
        <f t="shared" si="5"/>
        <v>77</v>
      </c>
      <c r="N7" s="21">
        <f t="shared" si="6"/>
        <v>104.0652175</v>
      </c>
      <c r="O7" s="22">
        <f t="shared" si="7"/>
        <v>107.3102175</v>
      </c>
      <c r="P7" s="23">
        <f t="shared" si="8"/>
        <v>110.7174675</v>
      </c>
      <c r="Q7" s="24">
        <f t="shared" si="9"/>
        <v>114.29508</v>
      </c>
      <c r="R7" s="25">
        <f t="shared" si="10"/>
        <v>121.8080663</v>
      </c>
      <c r="S7" s="26">
        <f t="shared" si="11"/>
        <v>27.0652175</v>
      </c>
      <c r="T7" s="26">
        <f t="shared" si="12"/>
        <v>30.3102175</v>
      </c>
      <c r="U7" s="26">
        <f t="shared" si="13"/>
        <v>33.7174675</v>
      </c>
      <c r="V7" s="26">
        <f t="shared" si="14"/>
        <v>37.29508</v>
      </c>
      <c r="W7" s="27">
        <f t="shared" si="15"/>
        <v>44.80806625</v>
      </c>
      <c r="X7" s="84"/>
      <c r="Y7" s="85" t="s">
        <v>71</v>
      </c>
      <c r="Z7" s="72">
        <f>Z6*AA4</f>
        <v>5.822475858</v>
      </c>
      <c r="AB7" s="33" t="s">
        <v>24</v>
      </c>
      <c r="AC7" s="33"/>
      <c r="AG7" s="31"/>
    </row>
    <row r="8" ht="14.25" customHeight="1">
      <c r="A8" s="70" t="s">
        <v>72</v>
      </c>
      <c r="B8" s="81">
        <v>43.0</v>
      </c>
      <c r="C8" s="82">
        <f t="shared" si="1"/>
        <v>0.43</v>
      </c>
      <c r="D8" s="83">
        <f t="shared" si="2"/>
        <v>1</v>
      </c>
      <c r="E8" s="17">
        <f t="shared" si="3"/>
        <v>-507</v>
      </c>
      <c r="F8" s="71">
        <v>0.0</v>
      </c>
      <c r="G8" s="17">
        <v>1.0</v>
      </c>
      <c r="H8" s="17"/>
      <c r="I8" s="17"/>
      <c r="J8" s="17"/>
      <c r="K8" s="17"/>
      <c r="L8" s="19">
        <f t="shared" si="4"/>
        <v>0</v>
      </c>
      <c r="M8" s="20">
        <f t="shared" si="5"/>
        <v>55</v>
      </c>
      <c r="N8" s="21">
        <f t="shared" si="6"/>
        <v>69.6</v>
      </c>
      <c r="O8" s="22">
        <f t="shared" si="7"/>
        <v>72.845</v>
      </c>
      <c r="P8" s="23">
        <f t="shared" si="8"/>
        <v>76.25225</v>
      </c>
      <c r="Q8" s="24">
        <f t="shared" si="9"/>
        <v>79.8298625</v>
      </c>
      <c r="R8" s="25">
        <f t="shared" si="10"/>
        <v>87.34284875</v>
      </c>
      <c r="S8" s="26">
        <f t="shared" si="11"/>
        <v>14.6</v>
      </c>
      <c r="T8" s="26">
        <f t="shared" si="12"/>
        <v>17.845</v>
      </c>
      <c r="U8" s="26">
        <f t="shared" si="13"/>
        <v>21.25225</v>
      </c>
      <c r="V8" s="26">
        <f t="shared" si="14"/>
        <v>24.8298625</v>
      </c>
      <c r="W8" s="27">
        <f t="shared" si="15"/>
        <v>32.34284875</v>
      </c>
      <c r="X8" s="28"/>
      <c r="Y8" s="6"/>
      <c r="AB8" s="35"/>
      <c r="AC8" s="35"/>
      <c r="AD8" s="35"/>
    </row>
    <row r="9" ht="14.25" customHeight="1">
      <c r="A9" s="70" t="s">
        <v>73</v>
      </c>
      <c r="B9" s="81">
        <v>0.0</v>
      </c>
      <c r="C9" s="82">
        <f t="shared" si="1"/>
        <v>0</v>
      </c>
      <c r="D9" s="83">
        <f t="shared" si="2"/>
        <v>0</v>
      </c>
      <c r="E9" s="17">
        <f t="shared" si="3"/>
        <v>-550</v>
      </c>
      <c r="F9" s="71">
        <v>0.0</v>
      </c>
      <c r="G9" s="17">
        <v>0.0</v>
      </c>
      <c r="H9" s="17"/>
      <c r="I9" s="17"/>
      <c r="J9" s="17"/>
      <c r="K9" s="17"/>
      <c r="L9" s="19">
        <f t="shared" si="4"/>
        <v>0</v>
      </c>
      <c r="M9" s="20">
        <f t="shared" si="5"/>
        <v>55</v>
      </c>
      <c r="N9" s="21">
        <f t="shared" si="6"/>
        <v>64.9</v>
      </c>
      <c r="O9" s="22">
        <f t="shared" si="7"/>
        <v>68.145</v>
      </c>
      <c r="P9" s="23">
        <f t="shared" si="8"/>
        <v>71.55225</v>
      </c>
      <c r="Q9" s="24">
        <f t="shared" si="9"/>
        <v>75.1298625</v>
      </c>
      <c r="R9" s="25">
        <f t="shared" si="10"/>
        <v>82.64284875</v>
      </c>
      <c r="S9" s="26">
        <f t="shared" si="11"/>
        <v>9.9</v>
      </c>
      <c r="T9" s="26">
        <f t="shared" si="12"/>
        <v>13.145</v>
      </c>
      <c r="U9" s="26">
        <f t="shared" si="13"/>
        <v>16.55225</v>
      </c>
      <c r="V9" s="26">
        <f t="shared" si="14"/>
        <v>20.1298625</v>
      </c>
      <c r="W9" s="27">
        <f t="shared" si="15"/>
        <v>27.64284875</v>
      </c>
      <c r="X9" s="84"/>
      <c r="Y9" s="88" t="s">
        <v>27</v>
      </c>
      <c r="Z9" s="29">
        <v>132.0</v>
      </c>
      <c r="AB9" s="35"/>
      <c r="AC9" s="35"/>
      <c r="AD9" s="35"/>
    </row>
    <row r="10" ht="14.25" customHeight="1">
      <c r="A10" s="70" t="s">
        <v>74</v>
      </c>
      <c r="B10" s="81">
        <v>519.0</v>
      </c>
      <c r="C10" s="82">
        <f t="shared" si="1"/>
        <v>5.19</v>
      </c>
      <c r="D10" s="83">
        <f t="shared" si="2"/>
        <v>6</v>
      </c>
      <c r="E10" s="17">
        <f t="shared" si="3"/>
        <v>-31</v>
      </c>
      <c r="F10" s="71">
        <v>0.0</v>
      </c>
      <c r="G10" s="17">
        <v>3.0</v>
      </c>
      <c r="H10" s="17">
        <v>3.0</v>
      </c>
      <c r="I10" s="17"/>
      <c r="J10" s="17"/>
      <c r="K10" s="17"/>
      <c r="L10" s="19">
        <f t="shared" si="4"/>
        <v>0</v>
      </c>
      <c r="M10" s="20">
        <f t="shared" si="5"/>
        <v>55</v>
      </c>
      <c r="N10" s="21">
        <f t="shared" si="6"/>
        <v>93.8755</v>
      </c>
      <c r="O10" s="22">
        <f t="shared" si="7"/>
        <v>97.1205</v>
      </c>
      <c r="P10" s="23">
        <f t="shared" si="8"/>
        <v>100.52775</v>
      </c>
      <c r="Q10" s="24">
        <f t="shared" si="9"/>
        <v>104.1053625</v>
      </c>
      <c r="R10" s="25">
        <f t="shared" si="10"/>
        <v>111.6183488</v>
      </c>
      <c r="S10" s="26">
        <f t="shared" si="11"/>
        <v>38.8755</v>
      </c>
      <c r="T10" s="26">
        <f t="shared" si="12"/>
        <v>42.1205</v>
      </c>
      <c r="U10" s="26">
        <f t="shared" si="13"/>
        <v>45.52775</v>
      </c>
      <c r="V10" s="26">
        <f t="shared" si="14"/>
        <v>49.1053625</v>
      </c>
      <c r="W10" s="27">
        <f t="shared" si="15"/>
        <v>56.61834875</v>
      </c>
      <c r="X10" s="84"/>
      <c r="Y10" s="89" t="s">
        <v>28</v>
      </c>
      <c r="Z10" s="40">
        <v>2.0</v>
      </c>
      <c r="AB10" s="31">
        <f>W139/136</f>
        <v>31.46704065</v>
      </c>
      <c r="AC10" s="32" t="s">
        <v>213</v>
      </c>
    </row>
    <row r="11" ht="14.25" customHeight="1">
      <c r="A11" s="70" t="s">
        <v>75</v>
      </c>
      <c r="B11" s="81">
        <v>1201.0</v>
      </c>
      <c r="C11" s="82">
        <f t="shared" si="1"/>
        <v>12.01</v>
      </c>
      <c r="D11" s="83">
        <f t="shared" si="2"/>
        <v>13</v>
      </c>
      <c r="E11" s="17">
        <f t="shared" si="3"/>
        <v>651</v>
      </c>
      <c r="F11" s="71">
        <v>7.0</v>
      </c>
      <c r="G11" s="17">
        <v>3.0</v>
      </c>
      <c r="H11" s="17">
        <v>4.0</v>
      </c>
      <c r="I11" s="17">
        <v>4.0</v>
      </c>
      <c r="J11" s="17">
        <v>2.0</v>
      </c>
      <c r="K11" s="17"/>
      <c r="L11" s="19">
        <f t="shared" si="4"/>
        <v>77</v>
      </c>
      <c r="M11" s="20">
        <f t="shared" si="5"/>
        <v>132</v>
      </c>
      <c r="N11" s="21">
        <f t="shared" si="6"/>
        <v>130.7967389</v>
      </c>
      <c r="O11" s="22">
        <f t="shared" si="7"/>
        <v>134.0417389</v>
      </c>
      <c r="P11" s="23">
        <f t="shared" si="8"/>
        <v>137.4489889</v>
      </c>
      <c r="Q11" s="24">
        <f t="shared" si="9"/>
        <v>141.0266014</v>
      </c>
      <c r="R11" s="25">
        <f t="shared" si="10"/>
        <v>148.5395877</v>
      </c>
      <c r="S11" s="26">
        <f t="shared" si="11"/>
        <v>-1.203261075</v>
      </c>
      <c r="T11" s="26">
        <f t="shared" si="12"/>
        <v>2.041738925</v>
      </c>
      <c r="U11" s="26">
        <f t="shared" si="13"/>
        <v>5.448988925</v>
      </c>
      <c r="V11" s="26">
        <f t="shared" si="14"/>
        <v>9.026601425</v>
      </c>
      <c r="W11" s="27">
        <f t="shared" si="15"/>
        <v>16.53958768</v>
      </c>
      <c r="X11" s="84"/>
      <c r="Y11" s="88" t="s">
        <v>29</v>
      </c>
      <c r="Z11" s="29">
        <v>1.0</v>
      </c>
      <c r="AB11" s="31"/>
    </row>
    <row r="12" ht="14.25" customHeight="1">
      <c r="A12" s="70" t="s">
        <v>76</v>
      </c>
      <c r="B12" s="90">
        <v>1058.0</v>
      </c>
      <c r="C12" s="82">
        <f t="shared" si="1"/>
        <v>10.58</v>
      </c>
      <c r="D12" s="83">
        <f t="shared" si="2"/>
        <v>11</v>
      </c>
      <c r="E12" s="17">
        <f t="shared" si="3"/>
        <v>508</v>
      </c>
      <c r="F12" s="71">
        <v>6.0</v>
      </c>
      <c r="G12" s="17">
        <v>3.0</v>
      </c>
      <c r="H12" s="17">
        <v>4.0</v>
      </c>
      <c r="I12" s="17">
        <v>4.0</v>
      </c>
      <c r="J12" s="17"/>
      <c r="K12" s="17"/>
      <c r="L12" s="19">
        <f t="shared" si="4"/>
        <v>66</v>
      </c>
      <c r="M12" s="20">
        <f t="shared" si="5"/>
        <v>121</v>
      </c>
      <c r="N12" s="21">
        <f t="shared" si="6"/>
        <v>119.75887</v>
      </c>
      <c r="O12" s="22">
        <f t="shared" si="7"/>
        <v>123.00387</v>
      </c>
      <c r="P12" s="23">
        <f t="shared" si="8"/>
        <v>126.41112</v>
      </c>
      <c r="Q12" s="24">
        <f t="shared" si="9"/>
        <v>129.9887325</v>
      </c>
      <c r="R12" s="25">
        <f t="shared" si="10"/>
        <v>137.5017188</v>
      </c>
      <c r="S12" s="26">
        <f t="shared" si="11"/>
        <v>-1.24113</v>
      </c>
      <c r="T12" s="26">
        <f t="shared" si="12"/>
        <v>2.00387</v>
      </c>
      <c r="U12" s="26">
        <f t="shared" si="13"/>
        <v>5.41112</v>
      </c>
      <c r="V12" s="26">
        <f t="shared" si="14"/>
        <v>8.9887325</v>
      </c>
      <c r="W12" s="27">
        <f t="shared" si="15"/>
        <v>16.50171875</v>
      </c>
      <c r="X12" s="84"/>
      <c r="Y12" s="88" t="s">
        <v>30</v>
      </c>
      <c r="Z12" s="29">
        <v>1.0</v>
      </c>
    </row>
    <row r="13" ht="14.25" customHeight="1">
      <c r="A13" s="70" t="s">
        <v>77</v>
      </c>
      <c r="B13" s="81">
        <v>516.0</v>
      </c>
      <c r="C13" s="82">
        <f t="shared" si="1"/>
        <v>5.16</v>
      </c>
      <c r="D13" s="83">
        <f t="shared" si="2"/>
        <v>6</v>
      </c>
      <c r="E13" s="17">
        <f t="shared" si="3"/>
        <v>-34</v>
      </c>
      <c r="F13" s="71">
        <v>0.0</v>
      </c>
      <c r="G13" s="17">
        <v>3.0</v>
      </c>
      <c r="H13" s="17">
        <v>3.0</v>
      </c>
      <c r="I13" s="17"/>
      <c r="J13" s="17"/>
      <c r="K13" s="17"/>
      <c r="L13" s="19">
        <f t="shared" si="4"/>
        <v>0</v>
      </c>
      <c r="M13" s="20">
        <f t="shared" si="5"/>
        <v>55</v>
      </c>
      <c r="N13" s="21">
        <f t="shared" si="6"/>
        <v>93.8755</v>
      </c>
      <c r="O13" s="22">
        <f t="shared" si="7"/>
        <v>97.1205</v>
      </c>
      <c r="P13" s="23">
        <f t="shared" si="8"/>
        <v>100.52775</v>
      </c>
      <c r="Q13" s="24">
        <f t="shared" si="9"/>
        <v>104.1053625</v>
      </c>
      <c r="R13" s="25">
        <f t="shared" si="10"/>
        <v>111.6183488</v>
      </c>
      <c r="S13" s="26">
        <f t="shared" si="11"/>
        <v>38.8755</v>
      </c>
      <c r="T13" s="26">
        <f t="shared" si="12"/>
        <v>42.1205</v>
      </c>
      <c r="U13" s="26">
        <f t="shared" si="13"/>
        <v>45.52775</v>
      </c>
      <c r="V13" s="26">
        <f t="shared" si="14"/>
        <v>49.1053625</v>
      </c>
      <c r="W13" s="27">
        <f t="shared" si="15"/>
        <v>56.61834875</v>
      </c>
      <c r="X13" s="28"/>
      <c r="Y13" s="41" t="s">
        <v>32</v>
      </c>
      <c r="Z13" s="1">
        <f>SUM(Z9:Z12)</f>
        <v>136</v>
      </c>
    </row>
    <row r="14" ht="14.25" customHeight="1">
      <c r="A14" s="70" t="s">
        <v>79</v>
      </c>
      <c r="B14" s="81">
        <v>419.0</v>
      </c>
      <c r="C14" s="82">
        <f t="shared" si="1"/>
        <v>4.19</v>
      </c>
      <c r="D14" s="83">
        <f t="shared" si="2"/>
        <v>5</v>
      </c>
      <c r="E14" s="17">
        <f t="shared" si="3"/>
        <v>-131</v>
      </c>
      <c r="F14" s="71">
        <v>0.0</v>
      </c>
      <c r="G14" s="17">
        <v>3.0</v>
      </c>
      <c r="H14" s="17">
        <v>2.0</v>
      </c>
      <c r="I14" s="17"/>
      <c r="J14" s="17"/>
      <c r="K14" s="17"/>
      <c r="L14" s="19">
        <f t="shared" si="4"/>
        <v>0</v>
      </c>
      <c r="M14" s="20">
        <f t="shared" si="5"/>
        <v>55</v>
      </c>
      <c r="N14" s="21">
        <f t="shared" si="6"/>
        <v>88.917</v>
      </c>
      <c r="O14" s="22">
        <f t="shared" si="7"/>
        <v>92.162</v>
      </c>
      <c r="P14" s="23">
        <f t="shared" si="8"/>
        <v>95.56925</v>
      </c>
      <c r="Q14" s="24">
        <f t="shared" si="9"/>
        <v>99.1468625</v>
      </c>
      <c r="R14" s="25">
        <f t="shared" si="10"/>
        <v>106.6598488</v>
      </c>
      <c r="S14" s="26">
        <f t="shared" si="11"/>
        <v>33.917</v>
      </c>
      <c r="T14" s="26">
        <f t="shared" si="12"/>
        <v>37.162</v>
      </c>
      <c r="U14" s="26">
        <f t="shared" si="13"/>
        <v>40.56925</v>
      </c>
      <c r="V14" s="26">
        <f t="shared" si="14"/>
        <v>44.1468625</v>
      </c>
      <c r="W14" s="27">
        <f t="shared" si="15"/>
        <v>51.65984875</v>
      </c>
      <c r="X14" s="28"/>
      <c r="Y14" s="6"/>
    </row>
    <row r="15" ht="14.25" customHeight="1">
      <c r="A15" s="70" t="s">
        <v>80</v>
      </c>
      <c r="B15" s="81">
        <v>283.0</v>
      </c>
      <c r="C15" s="82">
        <f t="shared" si="1"/>
        <v>2.83</v>
      </c>
      <c r="D15" s="83">
        <f t="shared" si="2"/>
        <v>3</v>
      </c>
      <c r="E15" s="17">
        <f t="shared" si="3"/>
        <v>-267</v>
      </c>
      <c r="F15" s="71">
        <v>0.0</v>
      </c>
      <c r="G15" s="17">
        <v>3.0</v>
      </c>
      <c r="H15" s="17">
        <v>0.0</v>
      </c>
      <c r="I15" s="17"/>
      <c r="J15" s="17"/>
      <c r="K15" s="17"/>
      <c r="L15" s="19">
        <f t="shared" si="4"/>
        <v>0</v>
      </c>
      <c r="M15" s="20">
        <f t="shared" si="5"/>
        <v>55</v>
      </c>
      <c r="N15" s="21">
        <f t="shared" si="6"/>
        <v>79</v>
      </c>
      <c r="O15" s="22">
        <f t="shared" si="7"/>
        <v>82.245</v>
      </c>
      <c r="P15" s="23">
        <f t="shared" si="8"/>
        <v>85.65225</v>
      </c>
      <c r="Q15" s="24">
        <f t="shared" si="9"/>
        <v>89.2298625</v>
      </c>
      <c r="R15" s="25">
        <f t="shared" si="10"/>
        <v>96.74284875</v>
      </c>
      <c r="S15" s="26">
        <f t="shared" si="11"/>
        <v>24</v>
      </c>
      <c r="T15" s="26">
        <f t="shared" si="12"/>
        <v>27.245</v>
      </c>
      <c r="U15" s="26">
        <f t="shared" si="13"/>
        <v>30.65225</v>
      </c>
      <c r="V15" s="26">
        <f t="shared" si="14"/>
        <v>34.2298625</v>
      </c>
      <c r="W15" s="27">
        <f t="shared" si="15"/>
        <v>41.74284875</v>
      </c>
      <c r="X15" s="28"/>
      <c r="Y15" s="6"/>
    </row>
    <row r="16" ht="14.25" customHeight="1">
      <c r="A16" s="70" t="s">
        <v>81</v>
      </c>
      <c r="B16" s="81">
        <v>412.0</v>
      </c>
      <c r="C16" s="82">
        <f t="shared" si="1"/>
        <v>4.12</v>
      </c>
      <c r="D16" s="83">
        <f t="shared" si="2"/>
        <v>5</v>
      </c>
      <c r="E16" s="17">
        <f t="shared" si="3"/>
        <v>-138</v>
      </c>
      <c r="F16" s="71">
        <v>0.0</v>
      </c>
      <c r="G16" s="17">
        <v>3.0</v>
      </c>
      <c r="H16" s="17">
        <v>2.0</v>
      </c>
      <c r="I16" s="17"/>
      <c r="J16" s="17"/>
      <c r="K16" s="17"/>
      <c r="L16" s="19">
        <f t="shared" si="4"/>
        <v>0</v>
      </c>
      <c r="M16" s="20">
        <f t="shared" si="5"/>
        <v>55</v>
      </c>
      <c r="N16" s="21">
        <f t="shared" si="6"/>
        <v>88.917</v>
      </c>
      <c r="O16" s="22">
        <f t="shared" si="7"/>
        <v>92.162</v>
      </c>
      <c r="P16" s="23">
        <f t="shared" si="8"/>
        <v>95.56925</v>
      </c>
      <c r="Q16" s="24">
        <f t="shared" si="9"/>
        <v>99.1468625</v>
      </c>
      <c r="R16" s="25">
        <f t="shared" si="10"/>
        <v>106.6598488</v>
      </c>
      <c r="S16" s="26">
        <f t="shared" si="11"/>
        <v>33.917</v>
      </c>
      <c r="T16" s="26">
        <f t="shared" si="12"/>
        <v>37.162</v>
      </c>
      <c r="U16" s="26">
        <f t="shared" si="13"/>
        <v>40.56925</v>
      </c>
      <c r="V16" s="26">
        <f t="shared" si="14"/>
        <v>44.1468625</v>
      </c>
      <c r="W16" s="27">
        <f t="shared" si="15"/>
        <v>51.65984875</v>
      </c>
      <c r="X16" s="28"/>
      <c r="Y16" s="6"/>
      <c r="Z16" s="73" t="s">
        <v>82</v>
      </c>
      <c r="AC16" s="44" t="s">
        <v>214</v>
      </c>
      <c r="AD16" s="1"/>
      <c r="AE16" s="1"/>
    </row>
    <row r="17" ht="14.25" customHeight="1">
      <c r="A17" s="70" t="s">
        <v>84</v>
      </c>
      <c r="B17" s="81">
        <v>0.0</v>
      </c>
      <c r="C17" s="82">
        <f t="shared" si="1"/>
        <v>0</v>
      </c>
      <c r="D17" s="83">
        <f t="shared" si="2"/>
        <v>0</v>
      </c>
      <c r="E17" s="17">
        <f t="shared" si="3"/>
        <v>-550</v>
      </c>
      <c r="F17" s="71">
        <v>0.0</v>
      </c>
      <c r="G17" s="17">
        <v>0.0</v>
      </c>
      <c r="H17" s="17"/>
      <c r="I17" s="17"/>
      <c r="J17" s="17"/>
      <c r="K17" s="17"/>
      <c r="L17" s="19">
        <f t="shared" si="4"/>
        <v>0</v>
      </c>
      <c r="M17" s="20">
        <f t="shared" si="5"/>
        <v>55</v>
      </c>
      <c r="N17" s="21">
        <f t="shared" si="6"/>
        <v>64.9</v>
      </c>
      <c r="O17" s="22">
        <f t="shared" si="7"/>
        <v>68.145</v>
      </c>
      <c r="P17" s="23">
        <f t="shared" si="8"/>
        <v>71.55225</v>
      </c>
      <c r="Q17" s="24">
        <f t="shared" si="9"/>
        <v>75.1298625</v>
      </c>
      <c r="R17" s="25">
        <f t="shared" si="10"/>
        <v>82.64284875</v>
      </c>
      <c r="S17" s="26">
        <f t="shared" si="11"/>
        <v>9.9</v>
      </c>
      <c r="T17" s="26">
        <f t="shared" si="12"/>
        <v>13.145</v>
      </c>
      <c r="U17" s="26">
        <f t="shared" si="13"/>
        <v>16.55225</v>
      </c>
      <c r="V17" s="26">
        <f t="shared" si="14"/>
        <v>20.1298625</v>
      </c>
      <c r="W17" s="27">
        <f t="shared" si="15"/>
        <v>27.64284875</v>
      </c>
      <c r="X17" s="28"/>
      <c r="Z17" s="1">
        <f>'Not Approved Water Rate Tiered '!Y17</f>
        <v>18</v>
      </c>
      <c r="AA17" s="1" t="s">
        <v>34</v>
      </c>
      <c r="AB17" s="1"/>
      <c r="AC17" s="1" t="s">
        <v>215</v>
      </c>
      <c r="AD17" s="1"/>
      <c r="AE17" s="1"/>
    </row>
    <row r="18" ht="14.25" customHeight="1">
      <c r="A18" s="70" t="s">
        <v>86</v>
      </c>
      <c r="B18" s="81">
        <v>720.0</v>
      </c>
      <c r="C18" s="82">
        <f t="shared" si="1"/>
        <v>7.2</v>
      </c>
      <c r="D18" s="83">
        <f t="shared" si="2"/>
        <v>8</v>
      </c>
      <c r="E18" s="17">
        <f t="shared" si="3"/>
        <v>170</v>
      </c>
      <c r="F18" s="71">
        <f>ROUNDUP(E18/130,0)</f>
        <v>2</v>
      </c>
      <c r="G18" s="17">
        <v>3.0</v>
      </c>
      <c r="H18" s="17">
        <v>4.0</v>
      </c>
      <c r="I18" s="17">
        <v>1.0</v>
      </c>
      <c r="J18" s="17"/>
      <c r="K18" s="17"/>
      <c r="L18" s="19">
        <f t="shared" si="4"/>
        <v>22</v>
      </c>
      <c r="M18" s="20">
        <f t="shared" si="5"/>
        <v>77</v>
      </c>
      <c r="N18" s="21">
        <f t="shared" si="6"/>
        <v>104.0652175</v>
      </c>
      <c r="O18" s="22">
        <f t="shared" si="7"/>
        <v>107.3102175</v>
      </c>
      <c r="P18" s="23">
        <f t="shared" si="8"/>
        <v>110.7174675</v>
      </c>
      <c r="Q18" s="24">
        <f t="shared" si="9"/>
        <v>114.29508</v>
      </c>
      <c r="R18" s="25">
        <f t="shared" si="10"/>
        <v>121.8080663</v>
      </c>
      <c r="S18" s="26">
        <f t="shared" si="11"/>
        <v>27.0652175</v>
      </c>
      <c r="T18" s="26">
        <f t="shared" si="12"/>
        <v>30.3102175</v>
      </c>
      <c r="U18" s="26">
        <f t="shared" si="13"/>
        <v>33.7174675</v>
      </c>
      <c r="V18" s="26">
        <f t="shared" si="14"/>
        <v>37.29508</v>
      </c>
      <c r="W18" s="27">
        <f t="shared" si="15"/>
        <v>44.80806625</v>
      </c>
      <c r="X18" s="28"/>
      <c r="Z18" s="1"/>
      <c r="AA18" s="1" t="s">
        <v>18</v>
      </c>
      <c r="AB18" s="1" t="s">
        <v>19</v>
      </c>
      <c r="AC18" s="1" t="s">
        <v>21</v>
      </c>
      <c r="AD18" s="1" t="s">
        <v>22</v>
      </c>
      <c r="AE18" s="1" t="s">
        <v>23</v>
      </c>
    </row>
    <row r="19" ht="14.25" customHeight="1">
      <c r="A19" s="70" t="s">
        <v>87</v>
      </c>
      <c r="B19" s="81">
        <v>877.0</v>
      </c>
      <c r="C19" s="82">
        <f t="shared" si="1"/>
        <v>8.77</v>
      </c>
      <c r="D19" s="83">
        <f t="shared" si="2"/>
        <v>9</v>
      </c>
      <c r="E19" s="17">
        <f t="shared" si="3"/>
        <v>327</v>
      </c>
      <c r="F19" s="71">
        <v>4.0</v>
      </c>
      <c r="G19" s="17">
        <v>3.0</v>
      </c>
      <c r="H19" s="17">
        <v>4.0</v>
      </c>
      <c r="I19" s="17">
        <v>2.0</v>
      </c>
      <c r="J19" s="17"/>
      <c r="K19" s="17"/>
      <c r="L19" s="19">
        <f t="shared" si="4"/>
        <v>44</v>
      </c>
      <c r="M19" s="20">
        <f t="shared" si="5"/>
        <v>99</v>
      </c>
      <c r="N19" s="21">
        <f t="shared" si="6"/>
        <v>109.296435</v>
      </c>
      <c r="O19" s="22">
        <f t="shared" si="7"/>
        <v>112.541435</v>
      </c>
      <c r="P19" s="23">
        <f t="shared" si="8"/>
        <v>115.948685</v>
      </c>
      <c r="Q19" s="24">
        <f t="shared" si="9"/>
        <v>119.5262975</v>
      </c>
      <c r="R19" s="25">
        <f t="shared" si="10"/>
        <v>127.0392838</v>
      </c>
      <c r="S19" s="26">
        <f t="shared" si="11"/>
        <v>10.296435</v>
      </c>
      <c r="T19" s="26">
        <f t="shared" si="12"/>
        <v>13.541435</v>
      </c>
      <c r="U19" s="26">
        <f t="shared" si="13"/>
        <v>16.948685</v>
      </c>
      <c r="V19" s="26">
        <f t="shared" si="14"/>
        <v>20.5262975</v>
      </c>
      <c r="W19" s="27">
        <f t="shared" si="15"/>
        <v>28.03928375</v>
      </c>
      <c r="X19" s="84"/>
      <c r="Y19" s="91" t="s">
        <v>37</v>
      </c>
      <c r="Z19" s="29">
        <v>55.0</v>
      </c>
      <c r="AA19" s="19">
        <f>'Not Approved Water Rate Tiered '!Z19</f>
        <v>64.9</v>
      </c>
      <c r="AB19" s="19">
        <f>'Not Approved Water Rate Tiered '!AA19</f>
        <v>68.145</v>
      </c>
      <c r="AC19" s="19">
        <f>'Not Approved Water Rate Tiered '!AB19</f>
        <v>71.55225</v>
      </c>
      <c r="AD19" s="19">
        <f>'Not Approved Water Rate Tiered '!AC19</f>
        <v>75.1298625</v>
      </c>
      <c r="AE19" s="19">
        <f>'Not Approved Water Rate Tiered '!AD19</f>
        <v>82.64284875</v>
      </c>
    </row>
    <row r="20" ht="14.25" customHeight="1">
      <c r="A20" s="70" t="s">
        <v>88</v>
      </c>
      <c r="B20" s="81">
        <v>1232.0</v>
      </c>
      <c r="C20" s="82">
        <f t="shared" si="1"/>
        <v>12.32</v>
      </c>
      <c r="D20" s="83">
        <f t="shared" si="2"/>
        <v>13</v>
      </c>
      <c r="E20" s="17">
        <f t="shared" si="3"/>
        <v>682</v>
      </c>
      <c r="F20" s="71">
        <v>7.0</v>
      </c>
      <c r="G20" s="17">
        <v>3.0</v>
      </c>
      <c r="H20" s="17">
        <v>4.0</v>
      </c>
      <c r="I20" s="17">
        <v>4.0</v>
      </c>
      <c r="J20" s="17">
        <v>2.0</v>
      </c>
      <c r="K20" s="17"/>
      <c r="L20" s="19">
        <f t="shared" si="4"/>
        <v>77</v>
      </c>
      <c r="M20" s="20">
        <f t="shared" si="5"/>
        <v>132</v>
      </c>
      <c r="N20" s="21">
        <f t="shared" si="6"/>
        <v>130.7967389</v>
      </c>
      <c r="O20" s="22">
        <f t="shared" si="7"/>
        <v>134.0417389</v>
      </c>
      <c r="P20" s="23">
        <f t="shared" si="8"/>
        <v>137.4489889</v>
      </c>
      <c r="Q20" s="24">
        <f t="shared" si="9"/>
        <v>141.0266014</v>
      </c>
      <c r="R20" s="25">
        <f t="shared" si="10"/>
        <v>148.5395877</v>
      </c>
      <c r="S20" s="26">
        <f t="shared" si="11"/>
        <v>-1.203261075</v>
      </c>
      <c r="T20" s="26">
        <f t="shared" si="12"/>
        <v>2.041738925</v>
      </c>
      <c r="U20" s="26">
        <f t="shared" si="13"/>
        <v>5.448988925</v>
      </c>
      <c r="V20" s="26">
        <f t="shared" si="14"/>
        <v>9.026601425</v>
      </c>
      <c r="W20" s="27">
        <f t="shared" si="15"/>
        <v>16.53958768</v>
      </c>
      <c r="X20" s="84"/>
      <c r="Y20" s="91" t="s">
        <v>38</v>
      </c>
      <c r="Z20" s="29">
        <v>164.72</v>
      </c>
      <c r="AA20" s="19">
        <f>'Not Approved Water Rate Tiered '!Z20</f>
        <v>194.3696</v>
      </c>
      <c r="AB20" s="19">
        <f>'Not Approved Water Rate Tiered '!AA20</f>
        <v>204.08808</v>
      </c>
      <c r="AC20" s="19">
        <f>'Not Approved Water Rate Tiered '!AB20</f>
        <v>214.292484</v>
      </c>
      <c r="AD20" s="19">
        <f>'Not Approved Water Rate Tiered '!AC20</f>
        <v>225.0071082</v>
      </c>
      <c r="AE20" s="19">
        <f>'Not Approved Water Rate Tiered '!AD20</f>
        <v>247.507819</v>
      </c>
    </row>
    <row r="21" ht="14.25" customHeight="1">
      <c r="A21" s="70" t="s">
        <v>89</v>
      </c>
      <c r="B21" s="81">
        <v>3.0</v>
      </c>
      <c r="C21" s="82">
        <f t="shared" si="1"/>
        <v>0.03</v>
      </c>
      <c r="D21" s="83">
        <f t="shared" si="2"/>
        <v>1</v>
      </c>
      <c r="E21" s="17">
        <f t="shared" si="3"/>
        <v>-547</v>
      </c>
      <c r="F21" s="71">
        <v>0.0</v>
      </c>
      <c r="G21" s="17">
        <v>1.0</v>
      </c>
      <c r="H21" s="17">
        <v>0.0</v>
      </c>
      <c r="I21" s="17"/>
      <c r="J21" s="17"/>
      <c r="K21" s="17"/>
      <c r="L21" s="19">
        <f t="shared" si="4"/>
        <v>0</v>
      </c>
      <c r="M21" s="20">
        <f t="shared" si="5"/>
        <v>55</v>
      </c>
      <c r="N21" s="21">
        <f t="shared" si="6"/>
        <v>69.6</v>
      </c>
      <c r="O21" s="22">
        <f t="shared" si="7"/>
        <v>72.845</v>
      </c>
      <c r="P21" s="23">
        <f t="shared" si="8"/>
        <v>76.25225</v>
      </c>
      <c r="Q21" s="24">
        <f t="shared" si="9"/>
        <v>79.8298625</v>
      </c>
      <c r="R21" s="25">
        <f t="shared" si="10"/>
        <v>87.34284875</v>
      </c>
      <c r="S21" s="26">
        <f t="shared" si="11"/>
        <v>14.6</v>
      </c>
      <c r="T21" s="26">
        <f t="shared" si="12"/>
        <v>17.845</v>
      </c>
      <c r="U21" s="26">
        <f t="shared" si="13"/>
        <v>21.25225</v>
      </c>
      <c r="V21" s="26">
        <f t="shared" si="14"/>
        <v>24.8298625</v>
      </c>
      <c r="W21" s="27">
        <f t="shared" si="15"/>
        <v>32.34284875</v>
      </c>
      <c r="X21" s="84"/>
      <c r="Y21" s="91" t="s">
        <v>39</v>
      </c>
      <c r="Z21" s="29">
        <v>340.82</v>
      </c>
      <c r="AA21" s="19">
        <f>'Not Approved Water Rate Tiered '!Z21</f>
        <v>402.1676</v>
      </c>
      <c r="AB21" s="19">
        <f>'Not Approved Water Rate Tiered '!AA21</f>
        <v>422.27598</v>
      </c>
      <c r="AC21" s="19">
        <f>'Not Approved Water Rate Tiered '!AB21</f>
        <v>443.389779</v>
      </c>
      <c r="AD21" s="19">
        <f>'Not Approved Water Rate Tiered '!AC21</f>
        <v>465.559268</v>
      </c>
      <c r="AE21" s="19">
        <f>'Not Approved Water Rate Tiered '!AD21</f>
        <v>512.1151947</v>
      </c>
    </row>
    <row r="22" ht="14.25" customHeight="1">
      <c r="A22" s="70" t="s">
        <v>90</v>
      </c>
      <c r="B22" s="81">
        <v>117.0</v>
      </c>
      <c r="C22" s="82">
        <f t="shared" si="1"/>
        <v>1.17</v>
      </c>
      <c r="D22" s="83">
        <f t="shared" si="2"/>
        <v>2</v>
      </c>
      <c r="E22" s="17">
        <f t="shared" si="3"/>
        <v>-433</v>
      </c>
      <c r="F22" s="71">
        <v>0.0</v>
      </c>
      <c r="G22" s="17">
        <v>2.0</v>
      </c>
      <c r="H22" s="17">
        <v>0.0</v>
      </c>
      <c r="I22" s="17">
        <v>0.0</v>
      </c>
      <c r="J22" s="17"/>
      <c r="K22" s="17"/>
      <c r="L22" s="19">
        <f t="shared" si="4"/>
        <v>0</v>
      </c>
      <c r="M22" s="20">
        <f t="shared" si="5"/>
        <v>55</v>
      </c>
      <c r="N22" s="21">
        <f t="shared" si="6"/>
        <v>74.3</v>
      </c>
      <c r="O22" s="22">
        <f t="shared" si="7"/>
        <v>77.545</v>
      </c>
      <c r="P22" s="23">
        <f t="shared" si="8"/>
        <v>80.95225</v>
      </c>
      <c r="Q22" s="24">
        <f t="shared" si="9"/>
        <v>84.5298625</v>
      </c>
      <c r="R22" s="25">
        <f t="shared" si="10"/>
        <v>92.04284875</v>
      </c>
      <c r="S22" s="26">
        <f t="shared" si="11"/>
        <v>19.3</v>
      </c>
      <c r="T22" s="26">
        <f t="shared" si="12"/>
        <v>22.545</v>
      </c>
      <c r="U22" s="26">
        <f t="shared" si="13"/>
        <v>25.95225</v>
      </c>
      <c r="V22" s="26">
        <f t="shared" si="14"/>
        <v>29.5298625</v>
      </c>
      <c r="W22" s="27">
        <f t="shared" si="15"/>
        <v>37.04284875</v>
      </c>
      <c r="X22" s="84"/>
      <c r="Y22" s="91" t="s">
        <v>40</v>
      </c>
      <c r="Z22" s="29">
        <v>560.82</v>
      </c>
      <c r="AA22" s="19">
        <f>'Not Approved Water Rate Tiered '!Z22</f>
        <v>661.7676</v>
      </c>
      <c r="AB22" s="19">
        <f>'Not Approved Water Rate Tiered '!AA22</f>
        <v>694.85598</v>
      </c>
      <c r="AC22" s="19">
        <f>'Not Approved Water Rate Tiered '!AB22</f>
        <v>729.598779</v>
      </c>
      <c r="AD22" s="19">
        <f>'Not Approved Water Rate Tiered '!AC22</f>
        <v>766.078718</v>
      </c>
      <c r="AE22" s="19">
        <f>'Not Approved Water Rate Tiered '!AD22</f>
        <v>842.6865897</v>
      </c>
    </row>
    <row r="23" ht="14.25" customHeight="1">
      <c r="A23" s="75" t="s">
        <v>91</v>
      </c>
      <c r="B23" s="86">
        <v>2000.0</v>
      </c>
      <c r="C23" s="82">
        <f t="shared" si="1"/>
        <v>20</v>
      </c>
      <c r="D23" s="83">
        <f t="shared" si="2"/>
        <v>20</v>
      </c>
      <c r="E23" s="17">
        <f t="shared" si="3"/>
        <v>1450</v>
      </c>
      <c r="F23" s="71">
        <v>15.0</v>
      </c>
      <c r="G23" s="17">
        <v>3.0</v>
      </c>
      <c r="H23" s="17">
        <v>4.0</v>
      </c>
      <c r="I23" s="17">
        <v>4.0</v>
      </c>
      <c r="J23" s="17">
        <v>4.0</v>
      </c>
      <c r="K23" s="17">
        <v>5.0</v>
      </c>
      <c r="L23" s="19">
        <f t="shared" si="4"/>
        <v>165</v>
      </c>
      <c r="M23" s="20">
        <f>$Z$22+L23</f>
        <v>725.82</v>
      </c>
      <c r="N23" s="21">
        <f>G23*$Z$3+H23*$Z$4+I23*$Z$5+J23*$Z$6+K23*$Z$7+$AA$22</f>
        <v>767.8145871</v>
      </c>
      <c r="O23" s="22">
        <f>G23*$Z$3+H23*$Z$4+I23*$Z$5+J23*$Z$6+K23*$Z$7+$AB$22</f>
        <v>800.9029671</v>
      </c>
      <c r="P23" s="23">
        <f>G23*$Z$3+H23*$Z$4+I23*$Z$5+J23*$Z$6+K23*$Z$7+$AC$22</f>
        <v>835.6457661</v>
      </c>
      <c r="Q23" s="24">
        <f>G23*$Z$3+H23*$Z$4+I23*$Z$5+J23*$Z$6+K23*$Z$7+$AD$22</f>
        <v>872.1257051</v>
      </c>
      <c r="R23" s="25">
        <f>G23*$Z$3+H23*$Z$4+I23*$Z$5+J23*$Z$6+K23*$Z$7+$AE$22</f>
        <v>948.7335769</v>
      </c>
      <c r="S23" s="26">
        <f t="shared" si="11"/>
        <v>41.99458714</v>
      </c>
      <c r="T23" s="26">
        <f t="shared" si="12"/>
        <v>75.08296714</v>
      </c>
      <c r="U23" s="26">
        <f t="shared" si="13"/>
        <v>109.8257661</v>
      </c>
      <c r="V23" s="26">
        <f t="shared" si="14"/>
        <v>146.3057051</v>
      </c>
      <c r="W23" s="27">
        <f t="shared" si="15"/>
        <v>222.9135769</v>
      </c>
      <c r="X23" s="28"/>
      <c r="Y23" s="6"/>
    </row>
    <row r="24" ht="14.25" customHeight="1">
      <c r="A24" s="70" t="s">
        <v>92</v>
      </c>
      <c r="B24" s="81">
        <v>960.0</v>
      </c>
      <c r="C24" s="82">
        <f t="shared" si="1"/>
        <v>9.6</v>
      </c>
      <c r="D24" s="83">
        <f t="shared" si="2"/>
        <v>10</v>
      </c>
      <c r="E24" s="17">
        <f t="shared" si="3"/>
        <v>410</v>
      </c>
      <c r="F24" s="71">
        <v>5.0</v>
      </c>
      <c r="G24" s="17">
        <v>3.0</v>
      </c>
      <c r="H24" s="17">
        <v>4.0</v>
      </c>
      <c r="I24" s="17">
        <v>3.0</v>
      </c>
      <c r="J24" s="17"/>
      <c r="K24" s="17"/>
      <c r="L24" s="19">
        <f t="shared" si="4"/>
        <v>55</v>
      </c>
      <c r="M24" s="20">
        <f t="shared" ref="M24:M34" si="16">$Z$19+L24</f>
        <v>110</v>
      </c>
      <c r="N24" s="21">
        <f t="shared" ref="N24:N34" si="17">G24*$Z$3+H24*$Z$4+I24*$Z$5+J24*$Z$6+K24*$Z$7+$AA$19</f>
        <v>114.5276525</v>
      </c>
      <c r="O24" s="22">
        <f t="shared" ref="O24:O34" si="18">G24*$Z$3+H24*$Z$4+I24*$Z$5+J24*$Z$6+K24*$Z$7+$AB$19</f>
        <v>117.7726525</v>
      </c>
      <c r="P24" s="23">
        <f t="shared" ref="P24:P34" si="19">G24*$Z$3+H24*$Z$4+I24*$Z$5+J24*$Z$6+K24*$Z$7+$AC$19</f>
        <v>121.1799025</v>
      </c>
      <c r="Q24" s="24">
        <f t="shared" ref="Q24:Q34" si="20">G24*$Z$3+H24*$Z$4+I24*$Z$5+J24*$Z$6+K24*$Z$7+$AD$19</f>
        <v>124.757515</v>
      </c>
      <c r="R24" s="25">
        <f t="shared" ref="R24:R34" si="21">G24*$Z$3+H24*$Z$4+I24*$Z$5+J24*$Z$6+K24*$Z$7+$AE$19</f>
        <v>132.2705013</v>
      </c>
      <c r="S24" s="26">
        <f t="shared" si="11"/>
        <v>4.5276525</v>
      </c>
      <c r="T24" s="26">
        <f t="shared" si="12"/>
        <v>7.7726525</v>
      </c>
      <c r="U24" s="26">
        <f t="shared" si="13"/>
        <v>11.1799025</v>
      </c>
      <c r="V24" s="26">
        <f t="shared" si="14"/>
        <v>14.757515</v>
      </c>
      <c r="W24" s="27">
        <f t="shared" si="15"/>
        <v>22.27050125</v>
      </c>
      <c r="X24" s="28"/>
      <c r="Y24" s="47" t="s">
        <v>41</v>
      </c>
      <c r="AD24" s="63"/>
    </row>
    <row r="25" ht="14.25" customHeight="1">
      <c r="A25" s="70" t="s">
        <v>93</v>
      </c>
      <c r="B25" s="81">
        <v>788.0</v>
      </c>
      <c r="C25" s="82">
        <f t="shared" si="1"/>
        <v>7.88</v>
      </c>
      <c r="D25" s="83">
        <f t="shared" si="2"/>
        <v>8</v>
      </c>
      <c r="E25" s="17">
        <f t="shared" si="3"/>
        <v>238</v>
      </c>
      <c r="F25" s="71">
        <v>3.0</v>
      </c>
      <c r="G25" s="17">
        <v>3.0</v>
      </c>
      <c r="H25" s="17">
        <v>4.0</v>
      </c>
      <c r="I25" s="17">
        <v>1.0</v>
      </c>
      <c r="J25" s="17"/>
      <c r="K25" s="17"/>
      <c r="L25" s="19">
        <f t="shared" si="4"/>
        <v>33</v>
      </c>
      <c r="M25" s="20">
        <f t="shared" si="16"/>
        <v>88</v>
      </c>
      <c r="N25" s="21">
        <f t="shared" si="17"/>
        <v>104.0652175</v>
      </c>
      <c r="O25" s="22">
        <f t="shared" si="18"/>
        <v>107.3102175</v>
      </c>
      <c r="P25" s="23">
        <f t="shared" si="19"/>
        <v>110.7174675</v>
      </c>
      <c r="Q25" s="24">
        <f t="shared" si="20"/>
        <v>114.29508</v>
      </c>
      <c r="R25" s="25">
        <f t="shared" si="21"/>
        <v>121.8080663</v>
      </c>
      <c r="S25" s="26">
        <f t="shared" si="11"/>
        <v>16.0652175</v>
      </c>
      <c r="T25" s="26">
        <f t="shared" si="12"/>
        <v>19.3102175</v>
      </c>
      <c r="U25" s="26">
        <f t="shared" si="13"/>
        <v>22.7174675</v>
      </c>
      <c r="V25" s="26">
        <f t="shared" si="14"/>
        <v>26.29508</v>
      </c>
      <c r="W25" s="27">
        <f t="shared" si="15"/>
        <v>33.80806625</v>
      </c>
      <c r="X25" s="28"/>
      <c r="Y25" s="41" t="s">
        <v>18</v>
      </c>
      <c r="Z25" s="1" t="s">
        <v>19</v>
      </c>
      <c r="AA25" s="1" t="s">
        <v>21</v>
      </c>
      <c r="AB25" s="1" t="s">
        <v>22</v>
      </c>
      <c r="AC25" s="1" t="s">
        <v>23</v>
      </c>
      <c r="AD25" s="63"/>
    </row>
    <row r="26" ht="14.25" customHeight="1">
      <c r="A26" s="70" t="s">
        <v>94</v>
      </c>
      <c r="B26" s="81">
        <v>1550.0</v>
      </c>
      <c r="C26" s="82">
        <f t="shared" si="1"/>
        <v>15.5</v>
      </c>
      <c r="D26" s="83">
        <f t="shared" si="2"/>
        <v>16</v>
      </c>
      <c r="E26" s="17">
        <f t="shared" si="3"/>
        <v>1000</v>
      </c>
      <c r="F26" s="71">
        <v>10.0</v>
      </c>
      <c r="G26" s="17">
        <v>3.0</v>
      </c>
      <c r="H26" s="17">
        <v>4.0</v>
      </c>
      <c r="I26" s="17">
        <v>4.0</v>
      </c>
      <c r="J26" s="17">
        <v>4.0</v>
      </c>
      <c r="K26" s="17">
        <v>1.0</v>
      </c>
      <c r="L26" s="19">
        <f t="shared" si="4"/>
        <v>110</v>
      </c>
      <c r="M26" s="20">
        <f t="shared" si="16"/>
        <v>165</v>
      </c>
      <c r="N26" s="21">
        <f t="shared" si="17"/>
        <v>147.6570837</v>
      </c>
      <c r="O26" s="22">
        <f t="shared" si="18"/>
        <v>150.9020837</v>
      </c>
      <c r="P26" s="23">
        <f t="shared" si="19"/>
        <v>154.3093337</v>
      </c>
      <c r="Q26" s="24">
        <f t="shared" si="20"/>
        <v>157.8869462</v>
      </c>
      <c r="R26" s="25">
        <f t="shared" si="21"/>
        <v>165.3999325</v>
      </c>
      <c r="S26" s="26">
        <f t="shared" si="11"/>
        <v>-17.34291629</v>
      </c>
      <c r="T26" s="26">
        <f t="shared" si="12"/>
        <v>-14.09791629</v>
      </c>
      <c r="U26" s="26">
        <f t="shared" si="13"/>
        <v>-10.69066629</v>
      </c>
      <c r="V26" s="26">
        <f t="shared" si="14"/>
        <v>-7.113053792</v>
      </c>
      <c r="W26" s="27">
        <f t="shared" si="15"/>
        <v>0.3999324579</v>
      </c>
      <c r="X26" s="84"/>
      <c r="Y26" s="92">
        <f>'5 Year Budget Water Only'!F43</f>
        <v>166857.12</v>
      </c>
      <c r="Z26" s="92">
        <f>'5 Year Budget Water Only'!G43</f>
        <v>174336.0835</v>
      </c>
      <c r="AA26" s="92">
        <f>'5 Year Budget Water Only'!H43</f>
        <v>182188.9952</v>
      </c>
      <c r="AB26" s="92">
        <f>'5 Year Budget Water Only'!I43</f>
        <v>190434.5524</v>
      </c>
      <c r="AC26" s="92">
        <f>'5 Year Budget Water Only'!J43</f>
        <v>199092.3876</v>
      </c>
      <c r="AD26" s="19" t="s">
        <v>43</v>
      </c>
    </row>
    <row r="27" ht="14.25" customHeight="1">
      <c r="A27" s="70" t="s">
        <v>95</v>
      </c>
      <c r="B27" s="81">
        <v>0.0</v>
      </c>
      <c r="C27" s="82">
        <f t="shared" si="1"/>
        <v>0</v>
      </c>
      <c r="D27" s="83">
        <f t="shared" si="2"/>
        <v>0</v>
      </c>
      <c r="E27" s="17">
        <f t="shared" si="3"/>
        <v>-550</v>
      </c>
      <c r="F27" s="71">
        <v>0.0</v>
      </c>
      <c r="G27" s="17">
        <v>0.0</v>
      </c>
      <c r="H27" s="17"/>
      <c r="I27" s="17"/>
      <c r="J27" s="17"/>
      <c r="K27" s="17"/>
      <c r="L27" s="19">
        <f t="shared" si="4"/>
        <v>0</v>
      </c>
      <c r="M27" s="20">
        <f t="shared" si="16"/>
        <v>55</v>
      </c>
      <c r="N27" s="21">
        <f t="shared" si="17"/>
        <v>64.9</v>
      </c>
      <c r="O27" s="22">
        <f t="shared" si="18"/>
        <v>68.145</v>
      </c>
      <c r="P27" s="23">
        <f t="shared" si="19"/>
        <v>71.55225</v>
      </c>
      <c r="Q27" s="24">
        <f t="shared" si="20"/>
        <v>75.1298625</v>
      </c>
      <c r="R27" s="25">
        <f t="shared" si="21"/>
        <v>82.64284875</v>
      </c>
      <c r="S27" s="26">
        <f t="shared" si="11"/>
        <v>9.9</v>
      </c>
      <c r="T27" s="26">
        <f t="shared" si="12"/>
        <v>13.145</v>
      </c>
      <c r="U27" s="26">
        <f t="shared" si="13"/>
        <v>16.55225</v>
      </c>
      <c r="V27" s="26">
        <f t="shared" si="14"/>
        <v>20.1298625</v>
      </c>
      <c r="W27" s="27">
        <f t="shared" si="15"/>
        <v>27.64284875</v>
      </c>
      <c r="X27" s="84"/>
      <c r="Y27" s="93">
        <f t="shared" ref="Y27:AC27" si="22">N140</f>
        <v>167367.1613</v>
      </c>
      <c r="Z27" s="49">
        <f t="shared" si="22"/>
        <v>173378.8459</v>
      </c>
      <c r="AA27" s="49">
        <f t="shared" si="22"/>
        <v>179691.1148</v>
      </c>
      <c r="AB27" s="49">
        <f t="shared" si="22"/>
        <v>186318.9971</v>
      </c>
      <c r="AC27" s="49">
        <f t="shared" si="22"/>
        <v>198259.1703</v>
      </c>
      <c r="AD27" s="94" t="s">
        <v>44</v>
      </c>
    </row>
    <row r="28" ht="14.25" customHeight="1">
      <c r="A28" s="70" t="s">
        <v>96</v>
      </c>
      <c r="B28" s="81">
        <v>0.0</v>
      </c>
      <c r="C28" s="82">
        <f t="shared" si="1"/>
        <v>0</v>
      </c>
      <c r="D28" s="83">
        <f t="shared" si="2"/>
        <v>0</v>
      </c>
      <c r="E28" s="17">
        <f t="shared" si="3"/>
        <v>-550</v>
      </c>
      <c r="F28" s="71">
        <v>0.0</v>
      </c>
      <c r="G28" s="17">
        <v>0.0</v>
      </c>
      <c r="H28" s="17"/>
      <c r="I28" s="17"/>
      <c r="J28" s="17"/>
      <c r="K28" s="17"/>
      <c r="L28" s="19">
        <f t="shared" si="4"/>
        <v>0</v>
      </c>
      <c r="M28" s="20">
        <f t="shared" si="16"/>
        <v>55</v>
      </c>
      <c r="N28" s="21">
        <f t="shared" si="17"/>
        <v>64.9</v>
      </c>
      <c r="O28" s="22">
        <f t="shared" si="18"/>
        <v>68.145</v>
      </c>
      <c r="P28" s="23">
        <f t="shared" si="19"/>
        <v>71.55225</v>
      </c>
      <c r="Q28" s="24">
        <f t="shared" si="20"/>
        <v>75.1298625</v>
      </c>
      <c r="R28" s="25">
        <f t="shared" si="21"/>
        <v>82.64284875</v>
      </c>
      <c r="S28" s="26">
        <f t="shared" si="11"/>
        <v>9.9</v>
      </c>
      <c r="T28" s="26">
        <f t="shared" si="12"/>
        <v>13.145</v>
      </c>
      <c r="U28" s="26">
        <f t="shared" si="13"/>
        <v>16.55225</v>
      </c>
      <c r="V28" s="26">
        <f t="shared" si="14"/>
        <v>20.1298625</v>
      </c>
      <c r="W28" s="27">
        <f t="shared" si="15"/>
        <v>27.64284875</v>
      </c>
      <c r="X28" s="28"/>
      <c r="Y28" s="51">
        <f t="shared" ref="Y28:AC28" si="23">Y27-Y26</f>
        <v>510.0412871</v>
      </c>
      <c r="Z28" s="51">
        <f t="shared" si="23"/>
        <v>-957.2375729</v>
      </c>
      <c r="AA28" s="51">
        <f t="shared" si="23"/>
        <v>-2497.880376</v>
      </c>
      <c r="AB28" s="51">
        <f t="shared" si="23"/>
        <v>-4115.555319</v>
      </c>
      <c r="AC28" s="51">
        <f t="shared" si="23"/>
        <v>-833.2172212</v>
      </c>
      <c r="AD28" s="95" t="s">
        <v>45</v>
      </c>
    </row>
    <row r="29" ht="14.25" customHeight="1">
      <c r="A29" s="70" t="s">
        <v>98</v>
      </c>
      <c r="B29" s="81">
        <v>297.0</v>
      </c>
      <c r="C29" s="82">
        <f t="shared" si="1"/>
        <v>2.97</v>
      </c>
      <c r="D29" s="83">
        <f t="shared" si="2"/>
        <v>3</v>
      </c>
      <c r="E29" s="17">
        <f t="shared" si="3"/>
        <v>-253</v>
      </c>
      <c r="F29" s="71">
        <v>0.0</v>
      </c>
      <c r="G29" s="17">
        <v>3.0</v>
      </c>
      <c r="H29" s="17"/>
      <c r="I29" s="17"/>
      <c r="J29" s="17"/>
      <c r="K29" s="17"/>
      <c r="L29" s="19">
        <f t="shared" si="4"/>
        <v>0</v>
      </c>
      <c r="M29" s="20">
        <f t="shared" si="16"/>
        <v>55</v>
      </c>
      <c r="N29" s="21">
        <f t="shared" si="17"/>
        <v>79</v>
      </c>
      <c r="O29" s="22">
        <f t="shared" si="18"/>
        <v>82.245</v>
      </c>
      <c r="P29" s="23">
        <f t="shared" si="19"/>
        <v>85.65225</v>
      </c>
      <c r="Q29" s="24">
        <f t="shared" si="20"/>
        <v>89.2298625</v>
      </c>
      <c r="R29" s="25">
        <f t="shared" si="21"/>
        <v>96.74284875</v>
      </c>
      <c r="S29" s="26">
        <f t="shared" si="11"/>
        <v>24</v>
      </c>
      <c r="T29" s="26">
        <f t="shared" si="12"/>
        <v>27.245</v>
      </c>
      <c r="U29" s="26">
        <f t="shared" si="13"/>
        <v>30.65225</v>
      </c>
      <c r="V29" s="26">
        <f t="shared" si="14"/>
        <v>34.2298625</v>
      </c>
      <c r="W29" s="27">
        <f t="shared" si="15"/>
        <v>41.74284875</v>
      </c>
      <c r="X29" s="84"/>
      <c r="Y29" s="6"/>
      <c r="AB29" s="31"/>
    </row>
    <row r="30" ht="14.25" customHeight="1">
      <c r="A30" s="70" t="s">
        <v>99</v>
      </c>
      <c r="B30" s="81">
        <v>636.0</v>
      </c>
      <c r="C30" s="82">
        <f t="shared" si="1"/>
        <v>6.36</v>
      </c>
      <c r="D30" s="83">
        <f t="shared" si="2"/>
        <v>7</v>
      </c>
      <c r="E30" s="17">
        <f t="shared" si="3"/>
        <v>86</v>
      </c>
      <c r="F30" s="71">
        <v>1.0</v>
      </c>
      <c r="G30" s="17">
        <v>3.0</v>
      </c>
      <c r="H30" s="17">
        <v>4.0</v>
      </c>
      <c r="I30" s="17"/>
      <c r="J30" s="17"/>
      <c r="K30" s="17"/>
      <c r="L30" s="19">
        <f t="shared" si="4"/>
        <v>11</v>
      </c>
      <c r="M30" s="20">
        <f t="shared" si="16"/>
        <v>66</v>
      </c>
      <c r="N30" s="21">
        <f t="shared" si="17"/>
        <v>98.834</v>
      </c>
      <c r="O30" s="22">
        <f t="shared" si="18"/>
        <v>102.079</v>
      </c>
      <c r="P30" s="23">
        <f t="shared" si="19"/>
        <v>105.48625</v>
      </c>
      <c r="Q30" s="24">
        <f t="shared" si="20"/>
        <v>109.0638625</v>
      </c>
      <c r="R30" s="25">
        <f t="shared" si="21"/>
        <v>116.5768488</v>
      </c>
      <c r="S30" s="26">
        <f t="shared" si="11"/>
        <v>32.834</v>
      </c>
      <c r="T30" s="26">
        <f t="shared" si="12"/>
        <v>36.079</v>
      </c>
      <c r="U30" s="26">
        <f t="shared" si="13"/>
        <v>39.48625</v>
      </c>
      <c r="V30" s="26">
        <f t="shared" si="14"/>
        <v>43.0638625</v>
      </c>
      <c r="W30" s="19">
        <f t="shared" si="15"/>
        <v>50.57684875</v>
      </c>
      <c r="X30" s="31"/>
      <c r="Y30" s="6"/>
      <c r="AB30" s="53"/>
      <c r="AC30" s="52">
        <f>AC28+AB28+AA28+Z28+Y28</f>
        <v>-7893.849202</v>
      </c>
      <c r="AD30" s="1" t="s">
        <v>46</v>
      </c>
      <c r="AE30" s="1"/>
    </row>
    <row r="31" ht="14.25" customHeight="1">
      <c r="A31" s="70" t="s">
        <v>100</v>
      </c>
      <c r="B31" s="81">
        <v>390.0</v>
      </c>
      <c r="C31" s="82">
        <f t="shared" si="1"/>
        <v>3.9</v>
      </c>
      <c r="D31" s="83">
        <f t="shared" si="2"/>
        <v>4</v>
      </c>
      <c r="E31" s="17">
        <f t="shared" si="3"/>
        <v>-160</v>
      </c>
      <c r="F31" s="71">
        <v>0.0</v>
      </c>
      <c r="G31" s="17">
        <v>3.0</v>
      </c>
      <c r="H31" s="17">
        <v>1.0</v>
      </c>
      <c r="I31" s="17"/>
      <c r="J31" s="17"/>
      <c r="K31" s="17"/>
      <c r="L31" s="19">
        <f t="shared" si="4"/>
        <v>0</v>
      </c>
      <c r="M31" s="20">
        <f t="shared" si="16"/>
        <v>55</v>
      </c>
      <c r="N31" s="21">
        <f t="shared" si="17"/>
        <v>83.9585</v>
      </c>
      <c r="O31" s="22">
        <f t="shared" si="18"/>
        <v>87.2035</v>
      </c>
      <c r="P31" s="23">
        <f t="shared" si="19"/>
        <v>90.61075</v>
      </c>
      <c r="Q31" s="24">
        <f t="shared" si="20"/>
        <v>94.1883625</v>
      </c>
      <c r="R31" s="25">
        <f t="shared" si="21"/>
        <v>101.7013488</v>
      </c>
      <c r="S31" s="26">
        <f t="shared" si="11"/>
        <v>28.9585</v>
      </c>
      <c r="T31" s="26">
        <f t="shared" si="12"/>
        <v>32.2035</v>
      </c>
      <c r="U31" s="26">
        <f t="shared" si="13"/>
        <v>35.61075</v>
      </c>
      <c r="V31" s="26">
        <f t="shared" si="14"/>
        <v>39.1883625</v>
      </c>
      <c r="W31" s="19">
        <f t="shared" si="15"/>
        <v>46.70134875</v>
      </c>
      <c r="X31" s="31"/>
      <c r="Y31" s="6"/>
      <c r="AB31" s="53"/>
    </row>
    <row r="32" ht="14.25" customHeight="1">
      <c r="A32" s="70" t="s">
        <v>101</v>
      </c>
      <c r="B32" s="81">
        <v>68.0</v>
      </c>
      <c r="C32" s="82">
        <f t="shared" si="1"/>
        <v>0.68</v>
      </c>
      <c r="D32" s="83">
        <f t="shared" si="2"/>
        <v>1</v>
      </c>
      <c r="E32" s="17">
        <f t="shared" si="3"/>
        <v>-482</v>
      </c>
      <c r="F32" s="71">
        <v>0.0</v>
      </c>
      <c r="G32" s="17">
        <v>1.0</v>
      </c>
      <c r="H32" s="17">
        <v>0.0</v>
      </c>
      <c r="I32" s="17"/>
      <c r="J32" s="17"/>
      <c r="K32" s="17"/>
      <c r="L32" s="19">
        <f t="shared" si="4"/>
        <v>0</v>
      </c>
      <c r="M32" s="20">
        <f t="shared" si="16"/>
        <v>55</v>
      </c>
      <c r="N32" s="21">
        <f t="shared" si="17"/>
        <v>69.6</v>
      </c>
      <c r="O32" s="22">
        <f t="shared" si="18"/>
        <v>72.845</v>
      </c>
      <c r="P32" s="23">
        <f t="shared" si="19"/>
        <v>76.25225</v>
      </c>
      <c r="Q32" s="24">
        <f t="shared" si="20"/>
        <v>79.8298625</v>
      </c>
      <c r="R32" s="25">
        <f t="shared" si="21"/>
        <v>87.34284875</v>
      </c>
      <c r="S32" s="26">
        <f t="shared" si="11"/>
        <v>14.6</v>
      </c>
      <c r="T32" s="26">
        <f t="shared" si="12"/>
        <v>17.845</v>
      </c>
      <c r="U32" s="26">
        <f t="shared" si="13"/>
        <v>21.25225</v>
      </c>
      <c r="V32" s="26">
        <f t="shared" si="14"/>
        <v>24.8298625</v>
      </c>
      <c r="W32" s="19">
        <f t="shared" si="15"/>
        <v>32.34284875</v>
      </c>
      <c r="X32" s="31"/>
      <c r="Y32" s="6"/>
    </row>
    <row r="33" ht="14.25" customHeight="1">
      <c r="A33" s="70" t="s">
        <v>102</v>
      </c>
      <c r="B33" s="81">
        <v>985.0</v>
      </c>
      <c r="C33" s="82">
        <f t="shared" si="1"/>
        <v>9.85</v>
      </c>
      <c r="D33" s="83">
        <f t="shared" si="2"/>
        <v>10</v>
      </c>
      <c r="E33" s="17">
        <f t="shared" si="3"/>
        <v>435</v>
      </c>
      <c r="F33" s="71">
        <v>5.0</v>
      </c>
      <c r="G33" s="17">
        <v>3.0</v>
      </c>
      <c r="H33" s="17">
        <v>4.0</v>
      </c>
      <c r="I33" s="17">
        <v>3.0</v>
      </c>
      <c r="J33" s="17"/>
      <c r="K33" s="17"/>
      <c r="L33" s="19">
        <f t="shared" si="4"/>
        <v>55</v>
      </c>
      <c r="M33" s="20">
        <f t="shared" si="16"/>
        <v>110</v>
      </c>
      <c r="N33" s="21">
        <f t="shared" si="17"/>
        <v>114.5276525</v>
      </c>
      <c r="O33" s="22">
        <f t="shared" si="18"/>
        <v>117.7726525</v>
      </c>
      <c r="P33" s="23">
        <f t="shared" si="19"/>
        <v>121.1799025</v>
      </c>
      <c r="Q33" s="24">
        <f t="shared" si="20"/>
        <v>124.757515</v>
      </c>
      <c r="R33" s="25">
        <f t="shared" si="21"/>
        <v>132.2705013</v>
      </c>
      <c r="S33" s="26">
        <f t="shared" si="11"/>
        <v>4.5276525</v>
      </c>
      <c r="T33" s="26">
        <f t="shared" si="12"/>
        <v>7.7726525</v>
      </c>
      <c r="U33" s="26">
        <f t="shared" si="13"/>
        <v>11.1799025</v>
      </c>
      <c r="V33" s="26">
        <f t="shared" si="14"/>
        <v>14.757515</v>
      </c>
      <c r="W33" s="19">
        <f t="shared" si="15"/>
        <v>22.27050125</v>
      </c>
      <c r="X33" s="31"/>
      <c r="Y33" s="6"/>
      <c r="Z33" s="41" t="s">
        <v>216</v>
      </c>
      <c r="AA33" s="1"/>
      <c r="AB33" s="1"/>
      <c r="AC33" s="1"/>
      <c r="AD33" s="1"/>
    </row>
    <row r="34" ht="14.25" customHeight="1">
      <c r="A34" s="70" t="s">
        <v>103</v>
      </c>
      <c r="B34" s="81">
        <v>136.0</v>
      </c>
      <c r="C34" s="82">
        <f t="shared" si="1"/>
        <v>1.36</v>
      </c>
      <c r="D34" s="83">
        <f t="shared" si="2"/>
        <v>2</v>
      </c>
      <c r="E34" s="17">
        <f t="shared" si="3"/>
        <v>-414</v>
      </c>
      <c r="F34" s="71">
        <v>0.0</v>
      </c>
      <c r="G34" s="17">
        <v>2.0</v>
      </c>
      <c r="H34" s="17">
        <v>0.0</v>
      </c>
      <c r="I34" s="17"/>
      <c r="J34" s="17"/>
      <c r="K34" s="17"/>
      <c r="L34" s="19">
        <f t="shared" si="4"/>
        <v>0</v>
      </c>
      <c r="M34" s="20">
        <f t="shared" si="16"/>
        <v>55</v>
      </c>
      <c r="N34" s="21">
        <f t="shared" si="17"/>
        <v>74.3</v>
      </c>
      <c r="O34" s="22">
        <f t="shared" si="18"/>
        <v>77.545</v>
      </c>
      <c r="P34" s="23">
        <f t="shared" si="19"/>
        <v>80.95225</v>
      </c>
      <c r="Q34" s="24">
        <f t="shared" si="20"/>
        <v>84.5298625</v>
      </c>
      <c r="R34" s="25">
        <f t="shared" si="21"/>
        <v>92.04284875</v>
      </c>
      <c r="S34" s="26">
        <f t="shared" si="11"/>
        <v>19.3</v>
      </c>
      <c r="T34" s="26">
        <f t="shared" si="12"/>
        <v>22.545</v>
      </c>
      <c r="U34" s="26">
        <f t="shared" si="13"/>
        <v>25.95225</v>
      </c>
      <c r="V34" s="26">
        <f t="shared" si="14"/>
        <v>29.5298625</v>
      </c>
      <c r="W34" s="19">
        <f t="shared" si="15"/>
        <v>37.04284875</v>
      </c>
      <c r="X34" s="31"/>
      <c r="Z34" s="1" t="s">
        <v>18</v>
      </c>
      <c r="AA34" s="41" t="s">
        <v>19</v>
      </c>
      <c r="AB34" s="1" t="s">
        <v>21</v>
      </c>
      <c r="AC34" s="1" t="s">
        <v>22</v>
      </c>
      <c r="AD34" s="1" t="s">
        <v>23</v>
      </c>
    </row>
    <row r="35" ht="14.25" customHeight="1">
      <c r="A35" s="75" t="s">
        <v>104</v>
      </c>
      <c r="B35" s="32">
        <v>977.0</v>
      </c>
      <c r="C35" s="82">
        <f t="shared" si="1"/>
        <v>9.77</v>
      </c>
      <c r="D35" s="83">
        <f t="shared" si="2"/>
        <v>10</v>
      </c>
      <c r="E35" s="17">
        <f t="shared" si="3"/>
        <v>427</v>
      </c>
      <c r="F35" s="71">
        <v>5.0</v>
      </c>
      <c r="G35" s="17">
        <v>3.0</v>
      </c>
      <c r="H35" s="17">
        <v>4.0</v>
      </c>
      <c r="I35" s="17">
        <v>3.0</v>
      </c>
      <c r="J35" s="17"/>
      <c r="K35" s="17"/>
      <c r="L35" s="19">
        <f t="shared" si="4"/>
        <v>55</v>
      </c>
      <c r="M35" s="20">
        <f>$Z$20+L35</f>
        <v>219.72</v>
      </c>
      <c r="N35" s="21">
        <f>G35*$Z$3+H35*$Z$4+I35*$Z$5+J35*$Z$6+K35*$Z$7+$AA$20</f>
        <v>243.9972525</v>
      </c>
      <c r="O35" s="22">
        <f>G35*$Z$3+H35*$Z$4+I35*$Z$5+J35*$Z$6+K35*$Z$7+$AB$20</f>
        <v>253.7157325</v>
      </c>
      <c r="P35" s="23">
        <f>G35*$Z$3+H35*$Z$4+I35*$Z$5+J35*$Z$6+K35*$Z$7+$AC$20</f>
        <v>263.9201365</v>
      </c>
      <c r="Q35" s="24">
        <f>G35*$Z$3+H35*$Z$4+I35*$Z$5+J35*$Z$6+K35*$Z$7+$AD$20</f>
        <v>274.6347607</v>
      </c>
      <c r="R35" s="25">
        <f>G35*$Z$3+H35*$Z$4+I35*$Z$5+J35*$Z$6+K35*$Z$7+$AE$20</f>
        <v>297.1354715</v>
      </c>
      <c r="S35" s="26">
        <f t="shared" si="11"/>
        <v>24.2772525</v>
      </c>
      <c r="T35" s="26">
        <f t="shared" si="12"/>
        <v>33.9957325</v>
      </c>
      <c r="U35" s="26">
        <f t="shared" si="13"/>
        <v>44.2001365</v>
      </c>
      <c r="V35" s="26">
        <f t="shared" si="14"/>
        <v>54.9147607</v>
      </c>
      <c r="W35" s="19">
        <f t="shared" si="15"/>
        <v>77.41547152</v>
      </c>
      <c r="X35" s="31"/>
      <c r="Y35" s="54" t="s">
        <v>48</v>
      </c>
      <c r="Z35" s="19">
        <f t="shared" ref="Z35:AD35" si="24">$Z$9*AA19+$Z$10*AA20+$Z$11*AA21+$Z$12*AA22</f>
        <v>10019.4744</v>
      </c>
      <c r="AA35" s="19">
        <f t="shared" si="24"/>
        <v>10520.44812</v>
      </c>
      <c r="AB35" s="19">
        <f t="shared" si="24"/>
        <v>11046.47053</v>
      </c>
      <c r="AC35" s="19">
        <f t="shared" si="24"/>
        <v>11598.79405</v>
      </c>
      <c r="AD35" s="19">
        <f t="shared" si="24"/>
        <v>12758.67346</v>
      </c>
    </row>
    <row r="36" ht="14.25" customHeight="1">
      <c r="A36" s="70" t="s">
        <v>106</v>
      </c>
      <c r="B36" s="81">
        <v>790.0</v>
      </c>
      <c r="C36" s="82">
        <f t="shared" si="1"/>
        <v>7.9</v>
      </c>
      <c r="D36" s="83">
        <f t="shared" si="2"/>
        <v>8</v>
      </c>
      <c r="E36" s="17">
        <f t="shared" si="3"/>
        <v>240</v>
      </c>
      <c r="F36" s="71">
        <v>3.0</v>
      </c>
      <c r="G36" s="17">
        <v>3.0</v>
      </c>
      <c r="H36" s="17">
        <v>4.0</v>
      </c>
      <c r="I36" s="17">
        <v>1.0</v>
      </c>
      <c r="J36" s="17"/>
      <c r="K36" s="17"/>
      <c r="L36" s="19">
        <f t="shared" si="4"/>
        <v>33</v>
      </c>
      <c r="M36" s="20">
        <f t="shared" ref="M36:M45" si="26">$Z$19+L36</f>
        <v>88</v>
      </c>
      <c r="N36" s="21">
        <f t="shared" ref="N36:N88" si="27">G36*$Z$3+H36*$Z$4+I36*$Z$5+J36*$Z$6+K36*$Z$7+$AA$19</f>
        <v>104.0652175</v>
      </c>
      <c r="O36" s="22">
        <f t="shared" ref="O36:O88" si="28">G36*$Z$3+H36*$Z$4+I36*$Z$5+J36*$Z$6+K36*$Z$7+$AB$19</f>
        <v>107.3102175</v>
      </c>
      <c r="P36" s="23">
        <f t="shared" ref="P36:P88" si="29">G36*$Z$3+H36*$Z$4+I36*$Z$5+J36*$Z$6+K36*$Z$7+$AC$19</f>
        <v>110.7174675</v>
      </c>
      <c r="Q36" s="24">
        <f t="shared" ref="Q36:Q88" si="30">G36*$Z$3+H36*$Z$4+I36*$Z$5+J36*$Z$6+K36*$Z$7+$AD$19</f>
        <v>114.29508</v>
      </c>
      <c r="R36" s="25">
        <f t="shared" ref="R36:R105" si="31">G36*$Z$3+H36*$Z$4+I36*$Z$5+J36*$Z$6+K36*$Z$7+$AE$19</f>
        <v>121.8080663</v>
      </c>
      <c r="S36" s="26">
        <f t="shared" si="11"/>
        <v>16.0652175</v>
      </c>
      <c r="T36" s="26">
        <f t="shared" si="12"/>
        <v>19.3102175</v>
      </c>
      <c r="U36" s="26">
        <f t="shared" si="13"/>
        <v>22.7174675</v>
      </c>
      <c r="V36" s="26">
        <f t="shared" si="14"/>
        <v>26.29508</v>
      </c>
      <c r="W36" s="19">
        <f t="shared" si="15"/>
        <v>33.80806625</v>
      </c>
      <c r="X36" s="31"/>
      <c r="Y36" s="54" t="s">
        <v>49</v>
      </c>
      <c r="Z36" s="19">
        <f t="shared" ref="Z36:AD36" si="25">Z35*12</f>
        <v>120233.6928</v>
      </c>
      <c r="AA36" s="19">
        <f t="shared" si="25"/>
        <v>126245.3774</v>
      </c>
      <c r="AB36" s="19">
        <f t="shared" si="25"/>
        <v>132557.6463</v>
      </c>
      <c r="AC36" s="19">
        <f t="shared" si="25"/>
        <v>139185.5286</v>
      </c>
      <c r="AD36" s="19">
        <f t="shared" si="25"/>
        <v>153104.0815</v>
      </c>
      <c r="AE36" s="1" t="s">
        <v>105</v>
      </c>
    </row>
    <row r="37" ht="14.25" customHeight="1">
      <c r="A37" s="70" t="s">
        <v>107</v>
      </c>
      <c r="B37" s="81">
        <v>359.0</v>
      </c>
      <c r="C37" s="82">
        <f t="shared" si="1"/>
        <v>3.59</v>
      </c>
      <c r="D37" s="83">
        <f t="shared" si="2"/>
        <v>4</v>
      </c>
      <c r="E37" s="17">
        <f t="shared" si="3"/>
        <v>-191</v>
      </c>
      <c r="F37" s="71">
        <v>0.0</v>
      </c>
      <c r="G37" s="17">
        <v>3.0</v>
      </c>
      <c r="H37" s="17">
        <v>1.0</v>
      </c>
      <c r="I37" s="17">
        <v>0.0</v>
      </c>
      <c r="J37" s="17"/>
      <c r="K37" s="17"/>
      <c r="L37" s="19">
        <f t="shared" si="4"/>
        <v>0</v>
      </c>
      <c r="M37" s="20">
        <f t="shared" si="26"/>
        <v>55</v>
      </c>
      <c r="N37" s="21">
        <f t="shared" si="27"/>
        <v>83.9585</v>
      </c>
      <c r="O37" s="22">
        <f t="shared" si="28"/>
        <v>87.2035</v>
      </c>
      <c r="P37" s="23">
        <f t="shared" si="29"/>
        <v>90.61075</v>
      </c>
      <c r="Q37" s="24">
        <f t="shared" si="30"/>
        <v>94.1883625</v>
      </c>
      <c r="R37" s="25">
        <f t="shared" si="31"/>
        <v>101.7013488</v>
      </c>
      <c r="S37" s="26">
        <f t="shared" si="11"/>
        <v>28.9585</v>
      </c>
      <c r="T37" s="26">
        <f t="shared" si="12"/>
        <v>32.2035</v>
      </c>
      <c r="U37" s="26">
        <f t="shared" si="13"/>
        <v>35.61075</v>
      </c>
      <c r="V37" s="26">
        <f t="shared" si="14"/>
        <v>39.1883625</v>
      </c>
      <c r="W37" s="19">
        <f t="shared" si="15"/>
        <v>46.70134875</v>
      </c>
      <c r="X37" s="31"/>
      <c r="Y37" s="96" t="s">
        <v>50</v>
      </c>
      <c r="Z37" s="55">
        <f>Z36/'Water Fixed Variable Costs'!$D$37*100</f>
        <v>68.76495968</v>
      </c>
      <c r="AA37" s="55">
        <f>AA36/'Water Fixed Variable Costs'!$D$37*100</f>
        <v>72.20320766</v>
      </c>
      <c r="AB37" s="55">
        <f>AB36/'Water Fixed Variable Costs'!$D$37*100</f>
        <v>75.81336804</v>
      </c>
      <c r="AC37" s="55">
        <f>AC36/'Water Fixed Variable Costs'!$D$37*100</f>
        <v>79.60403645</v>
      </c>
      <c r="AD37" s="55">
        <f>AD36/'Water Fixed Variable Costs'!$D$37*100</f>
        <v>87.56444009</v>
      </c>
      <c r="AE37" s="55">
        <f>AVERAGE(Z37:AD37)</f>
        <v>76.79000238</v>
      </c>
    </row>
    <row r="38" ht="14.25" customHeight="1">
      <c r="A38" s="70" t="s">
        <v>108</v>
      </c>
      <c r="B38" s="82">
        <v>0.0</v>
      </c>
      <c r="C38" s="82">
        <f t="shared" si="1"/>
        <v>0</v>
      </c>
      <c r="D38" s="83">
        <f t="shared" si="2"/>
        <v>0</v>
      </c>
      <c r="E38" s="17">
        <f t="shared" si="3"/>
        <v>-550</v>
      </c>
      <c r="F38" s="71">
        <v>0.0</v>
      </c>
      <c r="G38" s="17">
        <v>0.0</v>
      </c>
      <c r="H38" s="17">
        <v>0.0</v>
      </c>
      <c r="I38" s="17"/>
      <c r="J38" s="17"/>
      <c r="K38" s="17"/>
      <c r="L38" s="19">
        <f t="shared" si="4"/>
        <v>0</v>
      </c>
      <c r="M38" s="20">
        <f t="shared" si="26"/>
        <v>55</v>
      </c>
      <c r="N38" s="21">
        <f t="shared" si="27"/>
        <v>64.9</v>
      </c>
      <c r="O38" s="22">
        <f t="shared" si="28"/>
        <v>68.145</v>
      </c>
      <c r="P38" s="23">
        <f t="shared" si="29"/>
        <v>71.55225</v>
      </c>
      <c r="Q38" s="24">
        <f t="shared" si="30"/>
        <v>75.1298625</v>
      </c>
      <c r="R38" s="25">
        <f t="shared" si="31"/>
        <v>82.64284875</v>
      </c>
      <c r="S38" s="26">
        <f t="shared" si="11"/>
        <v>9.9</v>
      </c>
      <c r="T38" s="26">
        <f t="shared" si="12"/>
        <v>13.145</v>
      </c>
      <c r="U38" s="26">
        <f t="shared" si="13"/>
        <v>16.55225</v>
      </c>
      <c r="V38" s="26">
        <f t="shared" si="14"/>
        <v>20.1298625</v>
      </c>
      <c r="W38" s="19">
        <f t="shared" si="15"/>
        <v>27.64284875</v>
      </c>
      <c r="X38" s="31"/>
      <c r="Y38" s="6"/>
    </row>
    <row r="39" ht="14.25" customHeight="1">
      <c r="A39" s="70" t="s">
        <v>109</v>
      </c>
      <c r="B39" s="81">
        <v>369.0</v>
      </c>
      <c r="C39" s="82">
        <f t="shared" si="1"/>
        <v>3.69</v>
      </c>
      <c r="D39" s="83">
        <f t="shared" si="2"/>
        <v>4</v>
      </c>
      <c r="E39" s="17">
        <f t="shared" si="3"/>
        <v>-181</v>
      </c>
      <c r="F39" s="71">
        <v>0.0</v>
      </c>
      <c r="G39" s="17">
        <v>3.0</v>
      </c>
      <c r="H39" s="17">
        <v>1.0</v>
      </c>
      <c r="I39" s="17"/>
      <c r="J39" s="17"/>
      <c r="K39" s="17"/>
      <c r="L39" s="19">
        <f t="shared" si="4"/>
        <v>0</v>
      </c>
      <c r="M39" s="20">
        <f t="shared" si="26"/>
        <v>55</v>
      </c>
      <c r="N39" s="21">
        <f t="shared" si="27"/>
        <v>83.9585</v>
      </c>
      <c r="O39" s="22">
        <f t="shared" si="28"/>
        <v>87.2035</v>
      </c>
      <c r="P39" s="23">
        <f t="shared" si="29"/>
        <v>90.61075</v>
      </c>
      <c r="Q39" s="24">
        <f t="shared" si="30"/>
        <v>94.1883625</v>
      </c>
      <c r="R39" s="25">
        <f t="shared" si="31"/>
        <v>101.7013488</v>
      </c>
      <c r="S39" s="26">
        <f t="shared" si="11"/>
        <v>28.9585</v>
      </c>
      <c r="T39" s="26">
        <f t="shared" si="12"/>
        <v>32.2035</v>
      </c>
      <c r="U39" s="26">
        <f t="shared" si="13"/>
        <v>35.61075</v>
      </c>
      <c r="V39" s="26">
        <f t="shared" si="14"/>
        <v>39.1883625</v>
      </c>
      <c r="W39" s="19">
        <f t="shared" si="15"/>
        <v>46.70134875</v>
      </c>
      <c r="X39" s="31"/>
      <c r="Y39" s="6"/>
    </row>
    <row r="40" ht="14.25" customHeight="1">
      <c r="A40" s="70" t="s">
        <v>110</v>
      </c>
      <c r="B40" s="81">
        <v>425.0</v>
      </c>
      <c r="C40" s="82">
        <f t="shared" si="1"/>
        <v>4.25</v>
      </c>
      <c r="D40" s="83">
        <f t="shared" si="2"/>
        <v>5</v>
      </c>
      <c r="E40" s="17">
        <f t="shared" si="3"/>
        <v>-125</v>
      </c>
      <c r="F40" s="71">
        <v>0.0</v>
      </c>
      <c r="G40" s="17">
        <v>3.0</v>
      </c>
      <c r="H40" s="17">
        <v>2.0</v>
      </c>
      <c r="I40" s="17"/>
      <c r="J40" s="17"/>
      <c r="K40" s="17"/>
      <c r="L40" s="19">
        <f t="shared" si="4"/>
        <v>0</v>
      </c>
      <c r="M40" s="20">
        <f t="shared" si="26"/>
        <v>55</v>
      </c>
      <c r="N40" s="21">
        <f t="shared" si="27"/>
        <v>88.917</v>
      </c>
      <c r="O40" s="22">
        <f t="shared" si="28"/>
        <v>92.162</v>
      </c>
      <c r="P40" s="23">
        <f t="shared" si="29"/>
        <v>95.56925</v>
      </c>
      <c r="Q40" s="24">
        <f t="shared" si="30"/>
        <v>99.1468625</v>
      </c>
      <c r="R40" s="25">
        <f t="shared" si="31"/>
        <v>106.6598488</v>
      </c>
      <c r="S40" s="26">
        <f t="shared" si="11"/>
        <v>33.917</v>
      </c>
      <c r="T40" s="26">
        <f t="shared" si="12"/>
        <v>37.162</v>
      </c>
      <c r="U40" s="26">
        <f t="shared" si="13"/>
        <v>40.56925</v>
      </c>
      <c r="V40" s="26">
        <f t="shared" si="14"/>
        <v>44.1468625</v>
      </c>
      <c r="W40" s="19">
        <f t="shared" si="15"/>
        <v>51.65984875</v>
      </c>
      <c r="X40" s="31"/>
      <c r="Y40" s="6"/>
    </row>
    <row r="41" ht="14.25" customHeight="1">
      <c r="A41" s="70" t="s">
        <v>111</v>
      </c>
      <c r="B41" s="81">
        <v>1143.0</v>
      </c>
      <c r="C41" s="82">
        <f t="shared" si="1"/>
        <v>11.43</v>
      </c>
      <c r="D41" s="83">
        <f t="shared" si="2"/>
        <v>12</v>
      </c>
      <c r="E41" s="17">
        <f t="shared" si="3"/>
        <v>593</v>
      </c>
      <c r="F41" s="71">
        <v>6.0</v>
      </c>
      <c r="G41" s="17">
        <v>3.0</v>
      </c>
      <c r="H41" s="17">
        <v>4.0</v>
      </c>
      <c r="I41" s="17">
        <v>4.0</v>
      </c>
      <c r="J41" s="17">
        <v>1.0</v>
      </c>
      <c r="K41" s="17"/>
      <c r="L41" s="19">
        <f t="shared" si="4"/>
        <v>66</v>
      </c>
      <c r="M41" s="20">
        <f t="shared" si="26"/>
        <v>121</v>
      </c>
      <c r="N41" s="21">
        <f t="shared" si="27"/>
        <v>125.2778045</v>
      </c>
      <c r="O41" s="22">
        <f t="shared" si="28"/>
        <v>128.5228045</v>
      </c>
      <c r="P41" s="23">
        <f t="shared" si="29"/>
        <v>131.9300545</v>
      </c>
      <c r="Q41" s="24">
        <f t="shared" si="30"/>
        <v>135.507667</v>
      </c>
      <c r="R41" s="25">
        <f t="shared" si="31"/>
        <v>143.0206532</v>
      </c>
      <c r="S41" s="26">
        <f t="shared" si="11"/>
        <v>4.277804463</v>
      </c>
      <c r="T41" s="26">
        <f t="shared" si="12"/>
        <v>7.522804463</v>
      </c>
      <c r="U41" s="26">
        <f t="shared" si="13"/>
        <v>10.93005446</v>
      </c>
      <c r="V41" s="26">
        <f t="shared" si="14"/>
        <v>14.50766696</v>
      </c>
      <c r="W41" s="19">
        <f t="shared" si="15"/>
        <v>22.02065321</v>
      </c>
      <c r="X41" s="31"/>
      <c r="Y41" s="6"/>
    </row>
    <row r="42" ht="14.25" customHeight="1">
      <c r="A42" s="70" t="s">
        <v>112</v>
      </c>
      <c r="B42" s="81">
        <v>0.0</v>
      </c>
      <c r="C42" s="82">
        <f t="shared" si="1"/>
        <v>0</v>
      </c>
      <c r="D42" s="83">
        <f t="shared" si="2"/>
        <v>0</v>
      </c>
      <c r="E42" s="17">
        <f t="shared" si="3"/>
        <v>-550</v>
      </c>
      <c r="F42" s="71">
        <v>0.0</v>
      </c>
      <c r="G42" s="17">
        <v>0.0</v>
      </c>
      <c r="H42" s="17">
        <v>0.0</v>
      </c>
      <c r="I42" s="17">
        <v>0.0</v>
      </c>
      <c r="J42" s="17"/>
      <c r="K42" s="17"/>
      <c r="L42" s="19">
        <f t="shared" si="4"/>
        <v>0</v>
      </c>
      <c r="M42" s="20">
        <f t="shared" si="26"/>
        <v>55</v>
      </c>
      <c r="N42" s="21">
        <f t="shared" si="27"/>
        <v>64.9</v>
      </c>
      <c r="O42" s="22">
        <f t="shared" si="28"/>
        <v>68.145</v>
      </c>
      <c r="P42" s="23">
        <f t="shared" si="29"/>
        <v>71.55225</v>
      </c>
      <c r="Q42" s="24">
        <f t="shared" si="30"/>
        <v>75.1298625</v>
      </c>
      <c r="R42" s="25">
        <f t="shared" si="31"/>
        <v>82.64284875</v>
      </c>
      <c r="S42" s="26">
        <f t="shared" si="11"/>
        <v>9.9</v>
      </c>
      <c r="T42" s="26">
        <f t="shared" si="12"/>
        <v>13.145</v>
      </c>
      <c r="U42" s="26">
        <f t="shared" si="13"/>
        <v>16.55225</v>
      </c>
      <c r="V42" s="26">
        <f t="shared" si="14"/>
        <v>20.1298625</v>
      </c>
      <c r="W42" s="19">
        <f t="shared" si="15"/>
        <v>27.64284875</v>
      </c>
      <c r="X42" s="31"/>
      <c r="Y42" s="6"/>
    </row>
    <row r="43" ht="14.25" customHeight="1">
      <c r="A43" s="70" t="s">
        <v>113</v>
      </c>
      <c r="B43" s="81">
        <v>454.0</v>
      </c>
      <c r="C43" s="82">
        <f t="shared" si="1"/>
        <v>4.54</v>
      </c>
      <c r="D43" s="83">
        <f t="shared" si="2"/>
        <v>5</v>
      </c>
      <c r="E43" s="17">
        <f t="shared" si="3"/>
        <v>-96</v>
      </c>
      <c r="F43" s="71">
        <v>0.0</v>
      </c>
      <c r="G43" s="17">
        <v>3.0</v>
      </c>
      <c r="H43" s="17">
        <v>2.0</v>
      </c>
      <c r="I43" s="17"/>
      <c r="J43" s="17"/>
      <c r="K43" s="17"/>
      <c r="L43" s="19">
        <f t="shared" si="4"/>
        <v>0</v>
      </c>
      <c r="M43" s="20">
        <f t="shared" si="26"/>
        <v>55</v>
      </c>
      <c r="N43" s="21">
        <f t="shared" si="27"/>
        <v>88.917</v>
      </c>
      <c r="O43" s="22">
        <f t="shared" si="28"/>
        <v>92.162</v>
      </c>
      <c r="P43" s="23">
        <f t="shared" si="29"/>
        <v>95.56925</v>
      </c>
      <c r="Q43" s="24">
        <f t="shared" si="30"/>
        <v>99.1468625</v>
      </c>
      <c r="R43" s="25">
        <f t="shared" si="31"/>
        <v>106.6598488</v>
      </c>
      <c r="S43" s="26">
        <f t="shared" si="11"/>
        <v>33.917</v>
      </c>
      <c r="T43" s="26">
        <f t="shared" si="12"/>
        <v>37.162</v>
      </c>
      <c r="U43" s="26">
        <f t="shared" si="13"/>
        <v>40.56925</v>
      </c>
      <c r="V43" s="26">
        <f t="shared" si="14"/>
        <v>44.1468625</v>
      </c>
      <c r="W43" s="19">
        <f t="shared" si="15"/>
        <v>51.65984875</v>
      </c>
      <c r="X43" s="31"/>
      <c r="Y43" s="6"/>
    </row>
    <row r="44" ht="14.25" customHeight="1">
      <c r="A44" s="70" t="s">
        <v>114</v>
      </c>
      <c r="B44" s="81">
        <v>314.0</v>
      </c>
      <c r="C44" s="82">
        <f t="shared" si="1"/>
        <v>3.14</v>
      </c>
      <c r="D44" s="83">
        <f t="shared" si="2"/>
        <v>4</v>
      </c>
      <c r="E44" s="17">
        <f t="shared" si="3"/>
        <v>-236</v>
      </c>
      <c r="F44" s="71">
        <v>0.0</v>
      </c>
      <c r="G44" s="17">
        <v>3.0</v>
      </c>
      <c r="H44" s="17">
        <v>1.0</v>
      </c>
      <c r="I44" s="17"/>
      <c r="J44" s="17"/>
      <c r="K44" s="17"/>
      <c r="L44" s="19">
        <f t="shared" si="4"/>
        <v>0</v>
      </c>
      <c r="M44" s="20">
        <f t="shared" si="26"/>
        <v>55</v>
      </c>
      <c r="N44" s="21">
        <f t="shared" si="27"/>
        <v>83.9585</v>
      </c>
      <c r="O44" s="22">
        <f t="shared" si="28"/>
        <v>87.2035</v>
      </c>
      <c r="P44" s="23">
        <f t="shared" si="29"/>
        <v>90.61075</v>
      </c>
      <c r="Q44" s="24">
        <f t="shared" si="30"/>
        <v>94.1883625</v>
      </c>
      <c r="R44" s="25">
        <f t="shared" si="31"/>
        <v>101.7013488</v>
      </c>
      <c r="S44" s="26">
        <f t="shared" si="11"/>
        <v>28.9585</v>
      </c>
      <c r="T44" s="26">
        <f t="shared" si="12"/>
        <v>32.2035</v>
      </c>
      <c r="U44" s="26">
        <f t="shared" si="13"/>
        <v>35.61075</v>
      </c>
      <c r="V44" s="26">
        <f t="shared" si="14"/>
        <v>39.1883625</v>
      </c>
      <c r="W44" s="19">
        <f t="shared" si="15"/>
        <v>46.70134875</v>
      </c>
      <c r="X44" s="31"/>
      <c r="Y44" s="6"/>
    </row>
    <row r="45" ht="14.25" customHeight="1">
      <c r="A45" s="70" t="s">
        <v>115</v>
      </c>
      <c r="B45" s="81">
        <v>493.0</v>
      </c>
      <c r="C45" s="82">
        <f t="shared" si="1"/>
        <v>4.93</v>
      </c>
      <c r="D45" s="83">
        <f t="shared" si="2"/>
        <v>5</v>
      </c>
      <c r="E45" s="17">
        <f t="shared" si="3"/>
        <v>-57</v>
      </c>
      <c r="F45" s="71">
        <v>0.0</v>
      </c>
      <c r="G45" s="17">
        <v>3.0</v>
      </c>
      <c r="H45" s="17">
        <v>2.0</v>
      </c>
      <c r="I45" s="17"/>
      <c r="J45" s="17"/>
      <c r="K45" s="17"/>
      <c r="L45" s="19">
        <f t="shared" si="4"/>
        <v>0</v>
      </c>
      <c r="M45" s="20">
        <f t="shared" si="26"/>
        <v>55</v>
      </c>
      <c r="N45" s="21">
        <f t="shared" si="27"/>
        <v>88.917</v>
      </c>
      <c r="O45" s="22">
        <f t="shared" si="28"/>
        <v>92.162</v>
      </c>
      <c r="P45" s="23">
        <f t="shared" si="29"/>
        <v>95.56925</v>
      </c>
      <c r="Q45" s="24">
        <f t="shared" si="30"/>
        <v>99.1468625</v>
      </c>
      <c r="R45" s="25">
        <f t="shared" si="31"/>
        <v>106.6598488</v>
      </c>
      <c r="S45" s="26">
        <f t="shared" si="11"/>
        <v>33.917</v>
      </c>
      <c r="T45" s="26">
        <f t="shared" si="12"/>
        <v>37.162</v>
      </c>
      <c r="U45" s="26">
        <f t="shared" si="13"/>
        <v>40.56925</v>
      </c>
      <c r="V45" s="26">
        <f t="shared" si="14"/>
        <v>44.1468625</v>
      </c>
      <c r="W45" s="19">
        <f t="shared" si="15"/>
        <v>51.65984875</v>
      </c>
      <c r="X45" s="31"/>
      <c r="Y45" s="6"/>
    </row>
    <row r="46" ht="14.25" customHeight="1">
      <c r="A46" s="70" t="s">
        <v>116</v>
      </c>
      <c r="B46" s="81">
        <v>608.0</v>
      </c>
      <c r="C46" s="82">
        <f t="shared" si="1"/>
        <v>6.08</v>
      </c>
      <c r="D46" s="83">
        <f t="shared" si="2"/>
        <v>7</v>
      </c>
      <c r="E46" s="17">
        <f t="shared" si="3"/>
        <v>58</v>
      </c>
      <c r="F46" s="71">
        <v>1.0</v>
      </c>
      <c r="G46" s="17">
        <v>3.0</v>
      </c>
      <c r="H46" s="17">
        <v>4.0</v>
      </c>
      <c r="I46" s="17"/>
      <c r="J46" s="17"/>
      <c r="K46" s="17"/>
      <c r="L46" s="19">
        <f t="shared" si="4"/>
        <v>11</v>
      </c>
      <c r="M46" s="56">
        <f t="shared" ref="M46:M47" si="32">$Z$19*2+L46</f>
        <v>121</v>
      </c>
      <c r="N46" s="21">
        <f t="shared" si="27"/>
        <v>98.834</v>
      </c>
      <c r="O46" s="22">
        <f t="shared" si="28"/>
        <v>102.079</v>
      </c>
      <c r="P46" s="23">
        <f t="shared" si="29"/>
        <v>105.48625</v>
      </c>
      <c r="Q46" s="24">
        <f t="shared" si="30"/>
        <v>109.0638625</v>
      </c>
      <c r="R46" s="25">
        <f t="shared" si="31"/>
        <v>116.5768488</v>
      </c>
      <c r="S46" s="26">
        <f t="shared" si="11"/>
        <v>-22.166</v>
      </c>
      <c r="T46" s="26">
        <f t="shared" si="12"/>
        <v>-18.921</v>
      </c>
      <c r="U46" s="26">
        <f t="shared" si="13"/>
        <v>-15.51375</v>
      </c>
      <c r="V46" s="26">
        <f t="shared" si="14"/>
        <v>-11.9361375</v>
      </c>
      <c r="W46" s="19">
        <f t="shared" si="15"/>
        <v>-4.42315125</v>
      </c>
      <c r="X46" s="31"/>
      <c r="Y46" s="6"/>
    </row>
    <row r="47" ht="14.25" customHeight="1">
      <c r="A47" s="70" t="s">
        <v>117</v>
      </c>
      <c r="B47" s="81">
        <v>1245.0</v>
      </c>
      <c r="C47" s="82">
        <f t="shared" si="1"/>
        <v>12.45</v>
      </c>
      <c r="D47" s="83">
        <f t="shared" si="2"/>
        <v>13</v>
      </c>
      <c r="E47" s="17">
        <f t="shared" si="3"/>
        <v>695</v>
      </c>
      <c r="F47" s="71">
        <v>7.0</v>
      </c>
      <c r="G47" s="17">
        <v>3.0</v>
      </c>
      <c r="H47" s="17">
        <v>4.0</v>
      </c>
      <c r="I47" s="17">
        <v>4.0</v>
      </c>
      <c r="J47" s="17">
        <v>2.0</v>
      </c>
      <c r="K47" s="17"/>
      <c r="L47" s="19">
        <f t="shared" si="4"/>
        <v>77</v>
      </c>
      <c r="M47" s="56">
        <f t="shared" si="32"/>
        <v>187</v>
      </c>
      <c r="N47" s="21">
        <f t="shared" si="27"/>
        <v>130.7967389</v>
      </c>
      <c r="O47" s="22">
        <f t="shared" si="28"/>
        <v>134.0417389</v>
      </c>
      <c r="P47" s="23">
        <f t="shared" si="29"/>
        <v>137.4489889</v>
      </c>
      <c r="Q47" s="24">
        <f t="shared" si="30"/>
        <v>141.0266014</v>
      </c>
      <c r="R47" s="25">
        <f t="shared" si="31"/>
        <v>148.5395877</v>
      </c>
      <c r="S47" s="26">
        <f t="shared" si="11"/>
        <v>-56.20326108</v>
      </c>
      <c r="T47" s="26">
        <f t="shared" si="12"/>
        <v>-52.95826108</v>
      </c>
      <c r="U47" s="26">
        <f t="shared" si="13"/>
        <v>-49.55101108</v>
      </c>
      <c r="V47" s="26">
        <f t="shared" si="14"/>
        <v>-45.97339858</v>
      </c>
      <c r="W47" s="19">
        <f t="shared" si="15"/>
        <v>-38.46041233</v>
      </c>
      <c r="X47" s="31"/>
      <c r="Y47" s="6"/>
    </row>
    <row r="48" ht="14.25" customHeight="1">
      <c r="A48" s="70" t="s">
        <v>118</v>
      </c>
      <c r="B48" s="81">
        <v>563.0</v>
      </c>
      <c r="C48" s="82">
        <f t="shared" si="1"/>
        <v>5.63</v>
      </c>
      <c r="D48" s="83">
        <f t="shared" si="2"/>
        <v>6</v>
      </c>
      <c r="E48" s="17">
        <f t="shared" si="3"/>
        <v>13</v>
      </c>
      <c r="F48" s="71">
        <v>1.0</v>
      </c>
      <c r="G48" s="17">
        <v>3.0</v>
      </c>
      <c r="H48" s="17">
        <v>3.0</v>
      </c>
      <c r="I48" s="17"/>
      <c r="J48" s="17"/>
      <c r="K48" s="17"/>
      <c r="L48" s="19">
        <f t="shared" si="4"/>
        <v>11</v>
      </c>
      <c r="M48" s="56">
        <f t="shared" ref="M48:M63" si="33">$Z$19+L48</f>
        <v>66</v>
      </c>
      <c r="N48" s="21">
        <f t="shared" si="27"/>
        <v>93.8755</v>
      </c>
      <c r="O48" s="22">
        <f t="shared" si="28"/>
        <v>97.1205</v>
      </c>
      <c r="P48" s="23">
        <f t="shared" si="29"/>
        <v>100.52775</v>
      </c>
      <c r="Q48" s="24">
        <f t="shared" si="30"/>
        <v>104.1053625</v>
      </c>
      <c r="R48" s="25">
        <f t="shared" si="31"/>
        <v>111.6183488</v>
      </c>
      <c r="S48" s="26">
        <f t="shared" si="11"/>
        <v>27.8755</v>
      </c>
      <c r="T48" s="26">
        <f t="shared" si="12"/>
        <v>31.1205</v>
      </c>
      <c r="U48" s="26">
        <f t="shared" si="13"/>
        <v>34.52775</v>
      </c>
      <c r="V48" s="26">
        <f t="shared" si="14"/>
        <v>38.1053625</v>
      </c>
      <c r="W48" s="19">
        <f t="shared" si="15"/>
        <v>45.61834875</v>
      </c>
      <c r="X48" s="31"/>
      <c r="Y48" s="6"/>
    </row>
    <row r="49" ht="14.25" customHeight="1">
      <c r="A49" s="70" t="s">
        <v>119</v>
      </c>
      <c r="B49" s="81">
        <v>1677.0</v>
      </c>
      <c r="C49" s="82">
        <f t="shared" si="1"/>
        <v>16.77</v>
      </c>
      <c r="D49" s="83">
        <f t="shared" si="2"/>
        <v>17</v>
      </c>
      <c r="E49" s="17">
        <f t="shared" si="3"/>
        <v>1127</v>
      </c>
      <c r="F49" s="71">
        <v>12.0</v>
      </c>
      <c r="G49" s="17">
        <v>3.0</v>
      </c>
      <c r="H49" s="17">
        <v>4.0</v>
      </c>
      <c r="I49" s="17">
        <v>4.0</v>
      </c>
      <c r="J49" s="17">
        <v>4.0</v>
      </c>
      <c r="K49" s="17">
        <v>2.0</v>
      </c>
      <c r="L49" s="19">
        <f t="shared" si="4"/>
        <v>132</v>
      </c>
      <c r="M49" s="20">
        <f t="shared" si="33"/>
        <v>187</v>
      </c>
      <c r="N49" s="21">
        <f t="shared" si="27"/>
        <v>153.4795596</v>
      </c>
      <c r="O49" s="22">
        <f t="shared" si="28"/>
        <v>156.7245596</v>
      </c>
      <c r="P49" s="23">
        <f t="shared" si="29"/>
        <v>160.1318096</v>
      </c>
      <c r="Q49" s="24">
        <f t="shared" si="30"/>
        <v>163.7094221</v>
      </c>
      <c r="R49" s="25">
        <f t="shared" si="31"/>
        <v>171.2224083</v>
      </c>
      <c r="S49" s="26">
        <f t="shared" si="11"/>
        <v>-33.52044043</v>
      </c>
      <c r="T49" s="26">
        <f t="shared" si="12"/>
        <v>-30.27544043</v>
      </c>
      <c r="U49" s="26">
        <f t="shared" si="13"/>
        <v>-26.86819043</v>
      </c>
      <c r="V49" s="26">
        <f t="shared" si="14"/>
        <v>-23.29057793</v>
      </c>
      <c r="W49" s="19">
        <f t="shared" si="15"/>
        <v>-15.77759168</v>
      </c>
      <c r="X49" s="31"/>
      <c r="Y49" s="6"/>
    </row>
    <row r="50" ht="14.25" customHeight="1">
      <c r="A50" s="70" t="s">
        <v>120</v>
      </c>
      <c r="B50" s="81">
        <v>758.0</v>
      </c>
      <c r="C50" s="82">
        <f t="shared" si="1"/>
        <v>7.58</v>
      </c>
      <c r="D50" s="83">
        <f t="shared" si="2"/>
        <v>8</v>
      </c>
      <c r="E50" s="17">
        <f t="shared" si="3"/>
        <v>208</v>
      </c>
      <c r="F50" s="71">
        <v>3.0</v>
      </c>
      <c r="G50" s="17">
        <v>3.0</v>
      </c>
      <c r="H50" s="17">
        <v>4.0</v>
      </c>
      <c r="I50" s="17">
        <v>1.0</v>
      </c>
      <c r="J50" s="17"/>
      <c r="K50" s="17"/>
      <c r="L50" s="19">
        <f t="shared" si="4"/>
        <v>33</v>
      </c>
      <c r="M50" s="20">
        <f t="shared" si="33"/>
        <v>88</v>
      </c>
      <c r="N50" s="21">
        <f t="shared" si="27"/>
        <v>104.0652175</v>
      </c>
      <c r="O50" s="22">
        <f t="shared" si="28"/>
        <v>107.3102175</v>
      </c>
      <c r="P50" s="23">
        <f t="shared" si="29"/>
        <v>110.7174675</v>
      </c>
      <c r="Q50" s="24">
        <f t="shared" si="30"/>
        <v>114.29508</v>
      </c>
      <c r="R50" s="25">
        <f t="shared" si="31"/>
        <v>121.8080663</v>
      </c>
      <c r="S50" s="26">
        <f t="shared" si="11"/>
        <v>16.0652175</v>
      </c>
      <c r="T50" s="26">
        <f t="shared" si="12"/>
        <v>19.3102175</v>
      </c>
      <c r="U50" s="26">
        <f t="shared" si="13"/>
        <v>22.7174675</v>
      </c>
      <c r="V50" s="26">
        <f t="shared" si="14"/>
        <v>26.29508</v>
      </c>
      <c r="W50" s="19">
        <f t="shared" si="15"/>
        <v>33.80806625</v>
      </c>
      <c r="X50" s="31"/>
      <c r="Y50" s="6"/>
    </row>
    <row r="51" ht="14.25" customHeight="1">
      <c r="A51" s="70" t="s">
        <v>121</v>
      </c>
      <c r="B51" s="81">
        <v>439.0</v>
      </c>
      <c r="C51" s="82">
        <f t="shared" si="1"/>
        <v>4.39</v>
      </c>
      <c r="D51" s="83">
        <f t="shared" si="2"/>
        <v>5</v>
      </c>
      <c r="E51" s="17">
        <f t="shared" si="3"/>
        <v>-111</v>
      </c>
      <c r="F51" s="71">
        <v>0.0</v>
      </c>
      <c r="G51" s="17">
        <v>3.0</v>
      </c>
      <c r="H51" s="17">
        <v>2.0</v>
      </c>
      <c r="I51" s="17"/>
      <c r="J51" s="17"/>
      <c r="K51" s="17"/>
      <c r="L51" s="19">
        <f t="shared" si="4"/>
        <v>0</v>
      </c>
      <c r="M51" s="20">
        <f t="shared" si="33"/>
        <v>55</v>
      </c>
      <c r="N51" s="21">
        <f t="shared" si="27"/>
        <v>88.917</v>
      </c>
      <c r="O51" s="22">
        <f t="shared" si="28"/>
        <v>92.162</v>
      </c>
      <c r="P51" s="23">
        <f t="shared" si="29"/>
        <v>95.56925</v>
      </c>
      <c r="Q51" s="24">
        <f t="shared" si="30"/>
        <v>99.1468625</v>
      </c>
      <c r="R51" s="25">
        <f t="shared" si="31"/>
        <v>106.6598488</v>
      </c>
      <c r="S51" s="26">
        <f t="shared" si="11"/>
        <v>33.917</v>
      </c>
      <c r="T51" s="26">
        <f t="shared" si="12"/>
        <v>37.162</v>
      </c>
      <c r="U51" s="26">
        <f t="shared" si="13"/>
        <v>40.56925</v>
      </c>
      <c r="V51" s="26">
        <f t="shared" si="14"/>
        <v>44.1468625</v>
      </c>
      <c r="W51" s="19">
        <f t="shared" si="15"/>
        <v>51.65984875</v>
      </c>
      <c r="X51" s="31"/>
      <c r="Y51" s="6"/>
    </row>
    <row r="52" ht="14.25" customHeight="1">
      <c r="A52" s="70" t="s">
        <v>122</v>
      </c>
      <c r="B52" s="81">
        <v>1476.0</v>
      </c>
      <c r="C52" s="82">
        <f t="shared" si="1"/>
        <v>14.76</v>
      </c>
      <c r="D52" s="83">
        <f t="shared" si="2"/>
        <v>15</v>
      </c>
      <c r="E52" s="17">
        <f t="shared" si="3"/>
        <v>926</v>
      </c>
      <c r="F52" s="71">
        <v>10.0</v>
      </c>
      <c r="G52" s="17">
        <v>3.0</v>
      </c>
      <c r="H52" s="17">
        <v>4.0</v>
      </c>
      <c r="I52" s="17">
        <v>4.0</v>
      </c>
      <c r="J52" s="17">
        <v>4.0</v>
      </c>
      <c r="K52" s="17"/>
      <c r="L52" s="19">
        <f t="shared" si="4"/>
        <v>110</v>
      </c>
      <c r="M52" s="20">
        <f t="shared" si="33"/>
        <v>165</v>
      </c>
      <c r="N52" s="21">
        <f t="shared" si="27"/>
        <v>141.8346079</v>
      </c>
      <c r="O52" s="22">
        <f t="shared" si="28"/>
        <v>145.0796079</v>
      </c>
      <c r="P52" s="23">
        <f t="shared" si="29"/>
        <v>148.4868579</v>
      </c>
      <c r="Q52" s="24">
        <f t="shared" si="30"/>
        <v>152.0644704</v>
      </c>
      <c r="R52" s="25">
        <f t="shared" si="31"/>
        <v>159.5774566</v>
      </c>
      <c r="S52" s="26">
        <f t="shared" si="11"/>
        <v>-23.16539215</v>
      </c>
      <c r="T52" s="26">
        <f t="shared" si="12"/>
        <v>-19.92039215</v>
      </c>
      <c r="U52" s="26">
        <f t="shared" si="13"/>
        <v>-16.51314215</v>
      </c>
      <c r="V52" s="26">
        <f t="shared" si="14"/>
        <v>-12.93552965</v>
      </c>
      <c r="W52" s="19">
        <f t="shared" si="15"/>
        <v>-5.4225434</v>
      </c>
      <c r="X52" s="31"/>
      <c r="Y52" s="6"/>
    </row>
    <row r="53" ht="14.25" customHeight="1">
      <c r="A53" s="70" t="s">
        <v>123</v>
      </c>
      <c r="B53" s="81">
        <v>350.0</v>
      </c>
      <c r="C53" s="82">
        <f t="shared" si="1"/>
        <v>3.5</v>
      </c>
      <c r="D53" s="83">
        <f t="shared" si="2"/>
        <v>4</v>
      </c>
      <c r="E53" s="17">
        <f t="shared" si="3"/>
        <v>-200</v>
      </c>
      <c r="F53" s="71">
        <v>0.0</v>
      </c>
      <c r="G53" s="17">
        <v>3.0</v>
      </c>
      <c r="H53" s="17">
        <v>1.0</v>
      </c>
      <c r="I53" s="17"/>
      <c r="J53" s="17"/>
      <c r="K53" s="17"/>
      <c r="L53" s="19">
        <f t="shared" si="4"/>
        <v>0</v>
      </c>
      <c r="M53" s="20">
        <f t="shared" si="33"/>
        <v>55</v>
      </c>
      <c r="N53" s="21">
        <f t="shared" si="27"/>
        <v>83.9585</v>
      </c>
      <c r="O53" s="22">
        <f t="shared" si="28"/>
        <v>87.2035</v>
      </c>
      <c r="P53" s="23">
        <f t="shared" si="29"/>
        <v>90.61075</v>
      </c>
      <c r="Q53" s="24">
        <f t="shared" si="30"/>
        <v>94.1883625</v>
      </c>
      <c r="R53" s="25">
        <f t="shared" si="31"/>
        <v>101.7013488</v>
      </c>
      <c r="S53" s="26">
        <f t="shared" si="11"/>
        <v>28.9585</v>
      </c>
      <c r="T53" s="26">
        <f t="shared" si="12"/>
        <v>32.2035</v>
      </c>
      <c r="U53" s="26">
        <f t="shared" si="13"/>
        <v>35.61075</v>
      </c>
      <c r="V53" s="26">
        <f t="shared" si="14"/>
        <v>39.1883625</v>
      </c>
      <c r="W53" s="19">
        <f t="shared" si="15"/>
        <v>46.70134875</v>
      </c>
      <c r="X53" s="31"/>
      <c r="Y53" s="6"/>
    </row>
    <row r="54" ht="14.25" customHeight="1">
      <c r="A54" s="70" t="s">
        <v>124</v>
      </c>
      <c r="B54" s="81">
        <v>284.0</v>
      </c>
      <c r="C54" s="82">
        <f t="shared" si="1"/>
        <v>2.84</v>
      </c>
      <c r="D54" s="83">
        <f t="shared" si="2"/>
        <v>3</v>
      </c>
      <c r="E54" s="17">
        <f t="shared" si="3"/>
        <v>-266</v>
      </c>
      <c r="F54" s="71">
        <v>0.0</v>
      </c>
      <c r="G54" s="17">
        <v>3.0</v>
      </c>
      <c r="H54" s="17">
        <v>0.0</v>
      </c>
      <c r="I54" s="17"/>
      <c r="J54" s="17"/>
      <c r="K54" s="17"/>
      <c r="L54" s="19">
        <f t="shared" si="4"/>
        <v>0</v>
      </c>
      <c r="M54" s="20">
        <f t="shared" si="33"/>
        <v>55</v>
      </c>
      <c r="N54" s="21">
        <f t="shared" si="27"/>
        <v>79</v>
      </c>
      <c r="O54" s="22">
        <f t="shared" si="28"/>
        <v>82.245</v>
      </c>
      <c r="P54" s="23">
        <f t="shared" si="29"/>
        <v>85.65225</v>
      </c>
      <c r="Q54" s="24">
        <f t="shared" si="30"/>
        <v>89.2298625</v>
      </c>
      <c r="R54" s="25">
        <f t="shared" si="31"/>
        <v>96.74284875</v>
      </c>
      <c r="S54" s="26">
        <f t="shared" si="11"/>
        <v>24</v>
      </c>
      <c r="T54" s="26">
        <f t="shared" si="12"/>
        <v>27.245</v>
      </c>
      <c r="U54" s="26">
        <f t="shared" si="13"/>
        <v>30.65225</v>
      </c>
      <c r="V54" s="26">
        <f t="shared" si="14"/>
        <v>34.2298625</v>
      </c>
      <c r="W54" s="19">
        <f t="shared" si="15"/>
        <v>41.74284875</v>
      </c>
      <c r="X54" s="31"/>
      <c r="Y54" s="6"/>
    </row>
    <row r="55" ht="14.25" customHeight="1">
      <c r="A55" s="70" t="s">
        <v>125</v>
      </c>
      <c r="B55" s="81">
        <v>559.0</v>
      </c>
      <c r="C55" s="82">
        <f t="shared" si="1"/>
        <v>5.59</v>
      </c>
      <c r="D55" s="83">
        <f t="shared" si="2"/>
        <v>6</v>
      </c>
      <c r="E55" s="17">
        <f t="shared" si="3"/>
        <v>9</v>
      </c>
      <c r="F55" s="71">
        <v>1.0</v>
      </c>
      <c r="G55" s="17">
        <v>3.0</v>
      </c>
      <c r="H55" s="17">
        <v>3.0</v>
      </c>
      <c r="I55" s="17"/>
      <c r="J55" s="17"/>
      <c r="K55" s="17"/>
      <c r="L55" s="19">
        <f t="shared" si="4"/>
        <v>11</v>
      </c>
      <c r="M55" s="20">
        <f t="shared" si="33"/>
        <v>66</v>
      </c>
      <c r="N55" s="21">
        <f t="shared" si="27"/>
        <v>93.8755</v>
      </c>
      <c r="O55" s="22">
        <f t="shared" si="28"/>
        <v>97.1205</v>
      </c>
      <c r="P55" s="23">
        <f t="shared" si="29"/>
        <v>100.52775</v>
      </c>
      <c r="Q55" s="24">
        <f t="shared" si="30"/>
        <v>104.1053625</v>
      </c>
      <c r="R55" s="25">
        <f t="shared" si="31"/>
        <v>111.6183488</v>
      </c>
      <c r="S55" s="26">
        <f t="shared" si="11"/>
        <v>27.8755</v>
      </c>
      <c r="T55" s="26">
        <f t="shared" si="12"/>
        <v>31.1205</v>
      </c>
      <c r="U55" s="26">
        <f t="shared" si="13"/>
        <v>34.52775</v>
      </c>
      <c r="V55" s="26">
        <f t="shared" si="14"/>
        <v>38.1053625</v>
      </c>
      <c r="W55" s="19">
        <f t="shared" si="15"/>
        <v>45.61834875</v>
      </c>
      <c r="X55" s="31"/>
      <c r="Y55" s="6"/>
    </row>
    <row r="56" ht="14.25" customHeight="1">
      <c r="A56" s="70" t="s">
        <v>126</v>
      </c>
      <c r="B56" s="81">
        <v>8.0</v>
      </c>
      <c r="C56" s="82">
        <f t="shared" si="1"/>
        <v>0.08</v>
      </c>
      <c r="D56" s="83">
        <f t="shared" si="2"/>
        <v>1</v>
      </c>
      <c r="E56" s="17">
        <f t="shared" si="3"/>
        <v>-542</v>
      </c>
      <c r="F56" s="71">
        <v>0.0</v>
      </c>
      <c r="G56" s="17">
        <v>1.0</v>
      </c>
      <c r="H56" s="17"/>
      <c r="I56" s="17"/>
      <c r="J56" s="17"/>
      <c r="K56" s="17"/>
      <c r="L56" s="19">
        <f t="shared" si="4"/>
        <v>0</v>
      </c>
      <c r="M56" s="20">
        <f t="shared" si="33"/>
        <v>55</v>
      </c>
      <c r="N56" s="21">
        <f t="shared" si="27"/>
        <v>69.6</v>
      </c>
      <c r="O56" s="22">
        <f t="shared" si="28"/>
        <v>72.845</v>
      </c>
      <c r="P56" s="23">
        <f t="shared" si="29"/>
        <v>76.25225</v>
      </c>
      <c r="Q56" s="24">
        <f t="shared" si="30"/>
        <v>79.8298625</v>
      </c>
      <c r="R56" s="25">
        <f t="shared" si="31"/>
        <v>87.34284875</v>
      </c>
      <c r="S56" s="26">
        <f t="shared" si="11"/>
        <v>14.6</v>
      </c>
      <c r="T56" s="26">
        <f t="shared" si="12"/>
        <v>17.845</v>
      </c>
      <c r="U56" s="26">
        <f t="shared" si="13"/>
        <v>21.25225</v>
      </c>
      <c r="V56" s="26">
        <f t="shared" si="14"/>
        <v>24.8298625</v>
      </c>
      <c r="W56" s="19">
        <f t="shared" si="15"/>
        <v>32.34284875</v>
      </c>
      <c r="X56" s="31"/>
      <c r="Y56" s="6"/>
    </row>
    <row r="57" ht="14.25" customHeight="1">
      <c r="A57" s="70" t="s">
        <v>127</v>
      </c>
      <c r="B57" s="81">
        <v>0.0</v>
      </c>
      <c r="C57" s="82">
        <f t="shared" si="1"/>
        <v>0</v>
      </c>
      <c r="D57" s="83">
        <f t="shared" si="2"/>
        <v>0</v>
      </c>
      <c r="E57" s="17">
        <f t="shared" si="3"/>
        <v>-550</v>
      </c>
      <c r="F57" s="71">
        <v>0.0</v>
      </c>
      <c r="G57" s="17">
        <v>0.0</v>
      </c>
      <c r="H57" s="17">
        <v>0.0</v>
      </c>
      <c r="I57" s="17"/>
      <c r="J57" s="17"/>
      <c r="K57" s="17"/>
      <c r="L57" s="19">
        <f t="shared" si="4"/>
        <v>0</v>
      </c>
      <c r="M57" s="20">
        <f t="shared" si="33"/>
        <v>55</v>
      </c>
      <c r="N57" s="21">
        <f t="shared" si="27"/>
        <v>64.9</v>
      </c>
      <c r="O57" s="22">
        <f t="shared" si="28"/>
        <v>68.145</v>
      </c>
      <c r="P57" s="23">
        <f t="shared" si="29"/>
        <v>71.55225</v>
      </c>
      <c r="Q57" s="24">
        <f t="shared" si="30"/>
        <v>75.1298625</v>
      </c>
      <c r="R57" s="25">
        <f t="shared" si="31"/>
        <v>82.64284875</v>
      </c>
      <c r="S57" s="26">
        <f t="shared" si="11"/>
        <v>9.9</v>
      </c>
      <c r="T57" s="26">
        <f t="shared" si="12"/>
        <v>13.145</v>
      </c>
      <c r="U57" s="26">
        <f t="shared" si="13"/>
        <v>16.55225</v>
      </c>
      <c r="V57" s="26">
        <f t="shared" si="14"/>
        <v>20.1298625</v>
      </c>
      <c r="W57" s="19">
        <f t="shared" si="15"/>
        <v>27.64284875</v>
      </c>
      <c r="X57" s="31"/>
      <c r="Y57" s="6"/>
    </row>
    <row r="58" ht="14.25" customHeight="1">
      <c r="A58" s="70" t="s">
        <v>128</v>
      </c>
      <c r="B58" s="81">
        <v>29.0</v>
      </c>
      <c r="C58" s="82">
        <f t="shared" si="1"/>
        <v>0.29</v>
      </c>
      <c r="D58" s="83">
        <f t="shared" si="2"/>
        <v>1</v>
      </c>
      <c r="E58" s="17">
        <f t="shared" si="3"/>
        <v>-521</v>
      </c>
      <c r="F58" s="71">
        <v>0.0</v>
      </c>
      <c r="G58" s="17">
        <v>1.0</v>
      </c>
      <c r="H58" s="17"/>
      <c r="I58" s="17"/>
      <c r="J58" s="17"/>
      <c r="K58" s="17"/>
      <c r="L58" s="19">
        <f t="shared" si="4"/>
        <v>0</v>
      </c>
      <c r="M58" s="20">
        <f t="shared" si="33"/>
        <v>55</v>
      </c>
      <c r="N58" s="21">
        <f t="shared" si="27"/>
        <v>69.6</v>
      </c>
      <c r="O58" s="22">
        <f t="shared" si="28"/>
        <v>72.845</v>
      </c>
      <c r="P58" s="23">
        <f t="shared" si="29"/>
        <v>76.25225</v>
      </c>
      <c r="Q58" s="24">
        <f t="shared" si="30"/>
        <v>79.8298625</v>
      </c>
      <c r="R58" s="25">
        <f t="shared" si="31"/>
        <v>87.34284875</v>
      </c>
      <c r="S58" s="26">
        <f t="shared" si="11"/>
        <v>14.6</v>
      </c>
      <c r="T58" s="26">
        <f t="shared" si="12"/>
        <v>17.845</v>
      </c>
      <c r="U58" s="26">
        <f t="shared" si="13"/>
        <v>21.25225</v>
      </c>
      <c r="V58" s="26">
        <f t="shared" si="14"/>
        <v>24.8298625</v>
      </c>
      <c r="W58" s="19">
        <f t="shared" si="15"/>
        <v>32.34284875</v>
      </c>
      <c r="X58" s="31"/>
      <c r="Y58" s="6"/>
    </row>
    <row r="59" ht="14.25" customHeight="1">
      <c r="A59" s="70" t="s">
        <v>129</v>
      </c>
      <c r="B59" s="81">
        <v>45.0</v>
      </c>
      <c r="C59" s="82">
        <f t="shared" si="1"/>
        <v>0.45</v>
      </c>
      <c r="D59" s="83">
        <f t="shared" si="2"/>
        <v>1</v>
      </c>
      <c r="E59" s="17">
        <f t="shared" si="3"/>
        <v>-505</v>
      </c>
      <c r="F59" s="71">
        <v>0.0</v>
      </c>
      <c r="G59" s="17">
        <v>1.0</v>
      </c>
      <c r="H59" s="17"/>
      <c r="I59" s="17"/>
      <c r="J59" s="17"/>
      <c r="K59" s="17"/>
      <c r="L59" s="19">
        <f t="shared" si="4"/>
        <v>0</v>
      </c>
      <c r="M59" s="20">
        <f t="shared" si="33"/>
        <v>55</v>
      </c>
      <c r="N59" s="21">
        <f t="shared" si="27"/>
        <v>69.6</v>
      </c>
      <c r="O59" s="22">
        <f t="shared" si="28"/>
        <v>72.845</v>
      </c>
      <c r="P59" s="23">
        <f t="shared" si="29"/>
        <v>76.25225</v>
      </c>
      <c r="Q59" s="24">
        <f t="shared" si="30"/>
        <v>79.8298625</v>
      </c>
      <c r="R59" s="25">
        <f t="shared" si="31"/>
        <v>87.34284875</v>
      </c>
      <c r="S59" s="26">
        <f t="shared" si="11"/>
        <v>14.6</v>
      </c>
      <c r="T59" s="26">
        <f t="shared" si="12"/>
        <v>17.845</v>
      </c>
      <c r="U59" s="26">
        <f t="shared" si="13"/>
        <v>21.25225</v>
      </c>
      <c r="V59" s="26">
        <f t="shared" si="14"/>
        <v>24.8298625</v>
      </c>
      <c r="W59" s="19">
        <f t="shared" si="15"/>
        <v>32.34284875</v>
      </c>
      <c r="X59" s="31"/>
      <c r="Y59" s="6"/>
    </row>
    <row r="60" ht="14.25" customHeight="1">
      <c r="A60" s="70" t="s">
        <v>130</v>
      </c>
      <c r="B60" s="81">
        <v>944.0</v>
      </c>
      <c r="C60" s="82">
        <f t="shared" si="1"/>
        <v>9.44</v>
      </c>
      <c r="D60" s="83">
        <f t="shared" si="2"/>
        <v>10</v>
      </c>
      <c r="E60" s="17">
        <f t="shared" si="3"/>
        <v>394</v>
      </c>
      <c r="F60" s="71">
        <v>4.0</v>
      </c>
      <c r="G60" s="17">
        <v>3.0</v>
      </c>
      <c r="H60" s="17">
        <v>4.0</v>
      </c>
      <c r="I60" s="17">
        <v>3.0</v>
      </c>
      <c r="J60" s="17"/>
      <c r="K60" s="17"/>
      <c r="L60" s="19">
        <f t="shared" si="4"/>
        <v>44</v>
      </c>
      <c r="M60" s="20">
        <f t="shared" si="33"/>
        <v>99</v>
      </c>
      <c r="N60" s="21">
        <f t="shared" si="27"/>
        <v>114.5276525</v>
      </c>
      <c r="O60" s="22">
        <f t="shared" si="28"/>
        <v>117.7726525</v>
      </c>
      <c r="P60" s="23">
        <f t="shared" si="29"/>
        <v>121.1799025</v>
      </c>
      <c r="Q60" s="24">
        <f t="shared" si="30"/>
        <v>124.757515</v>
      </c>
      <c r="R60" s="25">
        <f t="shared" si="31"/>
        <v>132.2705013</v>
      </c>
      <c r="S60" s="26">
        <f t="shared" si="11"/>
        <v>15.5276525</v>
      </c>
      <c r="T60" s="26">
        <f t="shared" si="12"/>
        <v>18.7726525</v>
      </c>
      <c r="U60" s="26">
        <f t="shared" si="13"/>
        <v>22.1799025</v>
      </c>
      <c r="V60" s="26">
        <f t="shared" si="14"/>
        <v>25.757515</v>
      </c>
      <c r="W60" s="19">
        <f t="shared" si="15"/>
        <v>33.27050125</v>
      </c>
      <c r="X60" s="31"/>
      <c r="Y60" s="6"/>
    </row>
    <row r="61" ht="14.25" customHeight="1">
      <c r="A61" s="70" t="s">
        <v>131</v>
      </c>
      <c r="B61" s="81">
        <v>224.0</v>
      </c>
      <c r="C61" s="82">
        <f t="shared" si="1"/>
        <v>2.24</v>
      </c>
      <c r="D61" s="83">
        <f t="shared" si="2"/>
        <v>3</v>
      </c>
      <c r="E61" s="17">
        <f t="shared" si="3"/>
        <v>-326</v>
      </c>
      <c r="F61" s="71">
        <v>0.0</v>
      </c>
      <c r="G61" s="17">
        <v>3.0</v>
      </c>
      <c r="H61" s="17"/>
      <c r="I61" s="17"/>
      <c r="J61" s="17"/>
      <c r="K61" s="17"/>
      <c r="L61" s="19">
        <f t="shared" si="4"/>
        <v>0</v>
      </c>
      <c r="M61" s="20">
        <f t="shared" si="33"/>
        <v>55</v>
      </c>
      <c r="N61" s="21">
        <f t="shared" si="27"/>
        <v>79</v>
      </c>
      <c r="O61" s="22">
        <f t="shared" si="28"/>
        <v>82.245</v>
      </c>
      <c r="P61" s="23">
        <f t="shared" si="29"/>
        <v>85.65225</v>
      </c>
      <c r="Q61" s="24">
        <f t="shared" si="30"/>
        <v>89.2298625</v>
      </c>
      <c r="R61" s="25">
        <f t="shared" si="31"/>
        <v>96.74284875</v>
      </c>
      <c r="S61" s="26">
        <f t="shared" si="11"/>
        <v>24</v>
      </c>
      <c r="T61" s="26">
        <f t="shared" si="12"/>
        <v>27.245</v>
      </c>
      <c r="U61" s="26">
        <f t="shared" si="13"/>
        <v>30.65225</v>
      </c>
      <c r="V61" s="26">
        <f t="shared" si="14"/>
        <v>34.2298625</v>
      </c>
      <c r="W61" s="19">
        <f t="shared" si="15"/>
        <v>41.74284875</v>
      </c>
      <c r="X61" s="31"/>
      <c r="Y61" s="6"/>
    </row>
    <row r="62" ht="14.25" customHeight="1">
      <c r="A62" s="70" t="s">
        <v>132</v>
      </c>
      <c r="B62" s="81">
        <v>5.0</v>
      </c>
      <c r="C62" s="82">
        <f t="shared" si="1"/>
        <v>0.05</v>
      </c>
      <c r="D62" s="83">
        <f t="shared" si="2"/>
        <v>1</v>
      </c>
      <c r="E62" s="17">
        <f t="shared" si="3"/>
        <v>-545</v>
      </c>
      <c r="F62" s="71">
        <v>0.0</v>
      </c>
      <c r="G62" s="17">
        <v>1.0</v>
      </c>
      <c r="H62" s="17"/>
      <c r="I62" s="17"/>
      <c r="J62" s="17"/>
      <c r="K62" s="17"/>
      <c r="L62" s="19">
        <f t="shared" si="4"/>
        <v>0</v>
      </c>
      <c r="M62" s="20">
        <f t="shared" si="33"/>
        <v>55</v>
      </c>
      <c r="N62" s="21">
        <f t="shared" si="27"/>
        <v>69.6</v>
      </c>
      <c r="O62" s="22">
        <f t="shared" si="28"/>
        <v>72.845</v>
      </c>
      <c r="P62" s="23">
        <f t="shared" si="29"/>
        <v>76.25225</v>
      </c>
      <c r="Q62" s="24">
        <f t="shared" si="30"/>
        <v>79.8298625</v>
      </c>
      <c r="R62" s="25">
        <f t="shared" si="31"/>
        <v>87.34284875</v>
      </c>
      <c r="S62" s="26">
        <f t="shared" si="11"/>
        <v>14.6</v>
      </c>
      <c r="T62" s="26">
        <f t="shared" si="12"/>
        <v>17.845</v>
      </c>
      <c r="U62" s="26">
        <f t="shared" si="13"/>
        <v>21.25225</v>
      </c>
      <c r="V62" s="26">
        <f t="shared" si="14"/>
        <v>24.8298625</v>
      </c>
      <c r="W62" s="19">
        <f t="shared" si="15"/>
        <v>32.34284875</v>
      </c>
      <c r="X62" s="31"/>
      <c r="Y62" s="6"/>
    </row>
    <row r="63" ht="14.25" customHeight="1">
      <c r="A63" s="70" t="s">
        <v>133</v>
      </c>
      <c r="B63" s="81">
        <v>2462.0</v>
      </c>
      <c r="C63" s="82">
        <f t="shared" si="1"/>
        <v>24.62</v>
      </c>
      <c r="D63" s="83">
        <f t="shared" si="2"/>
        <v>25</v>
      </c>
      <c r="E63" s="17">
        <f t="shared" si="3"/>
        <v>1912</v>
      </c>
      <c r="F63" s="71">
        <v>20.0</v>
      </c>
      <c r="G63" s="17">
        <v>3.0</v>
      </c>
      <c r="H63" s="17">
        <v>4.0</v>
      </c>
      <c r="I63" s="17">
        <v>4.0</v>
      </c>
      <c r="J63" s="17">
        <v>4.0</v>
      </c>
      <c r="K63" s="17">
        <v>10.0</v>
      </c>
      <c r="L63" s="19">
        <f t="shared" si="4"/>
        <v>220</v>
      </c>
      <c r="M63" s="20">
        <f t="shared" si="33"/>
        <v>275</v>
      </c>
      <c r="N63" s="21">
        <f t="shared" si="27"/>
        <v>200.0593664</v>
      </c>
      <c r="O63" s="22">
        <f t="shared" si="28"/>
        <v>203.3043664</v>
      </c>
      <c r="P63" s="23">
        <f t="shared" si="29"/>
        <v>206.7116164</v>
      </c>
      <c r="Q63" s="24">
        <f t="shared" si="30"/>
        <v>210.2892289</v>
      </c>
      <c r="R63" s="25">
        <f t="shared" si="31"/>
        <v>217.8022152</v>
      </c>
      <c r="S63" s="26">
        <f t="shared" si="11"/>
        <v>-74.94063357</v>
      </c>
      <c r="T63" s="26">
        <f t="shared" si="12"/>
        <v>-71.69563357</v>
      </c>
      <c r="U63" s="26">
        <f t="shared" si="13"/>
        <v>-68.28838357</v>
      </c>
      <c r="V63" s="26">
        <f t="shared" si="14"/>
        <v>-64.71077107</v>
      </c>
      <c r="W63" s="19">
        <f t="shared" si="15"/>
        <v>-57.19778482</v>
      </c>
      <c r="X63" s="31"/>
      <c r="Y63" s="6"/>
    </row>
    <row r="64" ht="14.25" customHeight="1">
      <c r="A64" s="70" t="s">
        <v>134</v>
      </c>
      <c r="B64" s="81">
        <v>595.0</v>
      </c>
      <c r="C64" s="82">
        <f t="shared" si="1"/>
        <v>5.95</v>
      </c>
      <c r="D64" s="83">
        <f t="shared" si="2"/>
        <v>6</v>
      </c>
      <c r="E64" s="17">
        <f t="shared" si="3"/>
        <v>45</v>
      </c>
      <c r="F64" s="71">
        <v>1.0</v>
      </c>
      <c r="G64" s="17">
        <v>3.0</v>
      </c>
      <c r="H64" s="17">
        <v>3.0</v>
      </c>
      <c r="I64" s="17"/>
      <c r="J64" s="17"/>
      <c r="K64" s="17"/>
      <c r="L64" s="19">
        <f t="shared" si="4"/>
        <v>11</v>
      </c>
      <c r="M64" s="56">
        <f>$Z$19*2+L64</f>
        <v>121</v>
      </c>
      <c r="N64" s="21">
        <f t="shared" si="27"/>
        <v>93.8755</v>
      </c>
      <c r="O64" s="22">
        <f t="shared" si="28"/>
        <v>97.1205</v>
      </c>
      <c r="P64" s="23">
        <f t="shared" si="29"/>
        <v>100.52775</v>
      </c>
      <c r="Q64" s="24">
        <f t="shared" si="30"/>
        <v>104.1053625</v>
      </c>
      <c r="R64" s="25">
        <f t="shared" si="31"/>
        <v>111.6183488</v>
      </c>
      <c r="S64" s="26">
        <f t="shared" si="11"/>
        <v>-27.1245</v>
      </c>
      <c r="T64" s="26">
        <f t="shared" si="12"/>
        <v>-23.8795</v>
      </c>
      <c r="U64" s="26">
        <f t="shared" si="13"/>
        <v>-20.47225</v>
      </c>
      <c r="V64" s="26">
        <f t="shared" si="14"/>
        <v>-16.8946375</v>
      </c>
      <c r="W64" s="19">
        <f t="shared" si="15"/>
        <v>-9.38165125</v>
      </c>
      <c r="X64" s="31"/>
      <c r="Y64" s="6"/>
    </row>
    <row r="65" ht="14.25" customHeight="1">
      <c r="A65" s="70" t="s">
        <v>135</v>
      </c>
      <c r="B65" s="81">
        <v>822.0</v>
      </c>
      <c r="C65" s="82">
        <f t="shared" si="1"/>
        <v>8.22</v>
      </c>
      <c r="D65" s="83">
        <f t="shared" si="2"/>
        <v>9</v>
      </c>
      <c r="E65" s="17">
        <f t="shared" si="3"/>
        <v>272</v>
      </c>
      <c r="F65" s="71">
        <v>3.0</v>
      </c>
      <c r="G65" s="17">
        <v>3.0</v>
      </c>
      <c r="H65" s="17">
        <v>4.0</v>
      </c>
      <c r="I65" s="17">
        <v>2.0</v>
      </c>
      <c r="J65" s="17"/>
      <c r="K65" s="17"/>
      <c r="L65" s="19">
        <f t="shared" si="4"/>
        <v>33</v>
      </c>
      <c r="M65" s="20">
        <f t="shared" ref="M65:M78" si="34">$Z$19+L65</f>
        <v>88</v>
      </c>
      <c r="N65" s="21">
        <f t="shared" si="27"/>
        <v>109.296435</v>
      </c>
      <c r="O65" s="22">
        <f t="shared" si="28"/>
        <v>112.541435</v>
      </c>
      <c r="P65" s="23">
        <f t="shared" si="29"/>
        <v>115.948685</v>
      </c>
      <c r="Q65" s="24">
        <f t="shared" si="30"/>
        <v>119.5262975</v>
      </c>
      <c r="R65" s="25">
        <f t="shared" si="31"/>
        <v>127.0392838</v>
      </c>
      <c r="S65" s="26">
        <f t="shared" si="11"/>
        <v>21.296435</v>
      </c>
      <c r="T65" s="26">
        <f t="shared" si="12"/>
        <v>24.541435</v>
      </c>
      <c r="U65" s="26">
        <f t="shared" si="13"/>
        <v>27.948685</v>
      </c>
      <c r="V65" s="26">
        <f t="shared" si="14"/>
        <v>31.5262975</v>
      </c>
      <c r="W65" s="19">
        <f t="shared" si="15"/>
        <v>39.03928375</v>
      </c>
      <c r="X65" s="31"/>
      <c r="Y65" s="6"/>
    </row>
    <row r="66" ht="14.25" customHeight="1">
      <c r="A66" s="70" t="s">
        <v>136</v>
      </c>
      <c r="B66" s="81">
        <v>617.0</v>
      </c>
      <c r="C66" s="82">
        <f t="shared" si="1"/>
        <v>6.17</v>
      </c>
      <c r="D66" s="83">
        <f t="shared" si="2"/>
        <v>7</v>
      </c>
      <c r="E66" s="17">
        <f t="shared" si="3"/>
        <v>67</v>
      </c>
      <c r="F66" s="71">
        <v>1.0</v>
      </c>
      <c r="G66" s="17">
        <v>3.0</v>
      </c>
      <c r="H66" s="17">
        <v>4.0</v>
      </c>
      <c r="I66" s="17"/>
      <c r="J66" s="17"/>
      <c r="K66" s="17"/>
      <c r="L66" s="19">
        <f t="shared" si="4"/>
        <v>11</v>
      </c>
      <c r="M66" s="20">
        <f t="shared" si="34"/>
        <v>66</v>
      </c>
      <c r="N66" s="21">
        <f t="shared" si="27"/>
        <v>98.834</v>
      </c>
      <c r="O66" s="22">
        <f t="shared" si="28"/>
        <v>102.079</v>
      </c>
      <c r="P66" s="23">
        <f t="shared" si="29"/>
        <v>105.48625</v>
      </c>
      <c r="Q66" s="24">
        <f t="shared" si="30"/>
        <v>109.0638625</v>
      </c>
      <c r="R66" s="25">
        <f t="shared" si="31"/>
        <v>116.5768488</v>
      </c>
      <c r="S66" s="26">
        <f t="shared" si="11"/>
        <v>32.834</v>
      </c>
      <c r="T66" s="26">
        <f t="shared" si="12"/>
        <v>36.079</v>
      </c>
      <c r="U66" s="26">
        <f t="shared" si="13"/>
        <v>39.48625</v>
      </c>
      <c r="V66" s="26">
        <f t="shared" si="14"/>
        <v>43.0638625</v>
      </c>
      <c r="W66" s="19">
        <f t="shared" si="15"/>
        <v>50.57684875</v>
      </c>
      <c r="X66" s="31"/>
      <c r="Y66" s="6"/>
    </row>
    <row r="67" ht="14.25" customHeight="1">
      <c r="A67" s="70" t="s">
        <v>137</v>
      </c>
      <c r="B67" s="81">
        <v>152.0</v>
      </c>
      <c r="C67" s="82">
        <f t="shared" si="1"/>
        <v>1.52</v>
      </c>
      <c r="D67" s="83">
        <f t="shared" si="2"/>
        <v>2</v>
      </c>
      <c r="E67" s="17">
        <f t="shared" si="3"/>
        <v>-398</v>
      </c>
      <c r="F67" s="71">
        <v>0.0</v>
      </c>
      <c r="G67" s="17">
        <v>2.0</v>
      </c>
      <c r="H67" s="17"/>
      <c r="I67" s="17"/>
      <c r="J67" s="17"/>
      <c r="K67" s="17"/>
      <c r="L67" s="19">
        <f t="shared" si="4"/>
        <v>0</v>
      </c>
      <c r="M67" s="20">
        <f t="shared" si="34"/>
        <v>55</v>
      </c>
      <c r="N67" s="21">
        <f t="shared" si="27"/>
        <v>74.3</v>
      </c>
      <c r="O67" s="22">
        <f t="shared" si="28"/>
        <v>77.545</v>
      </c>
      <c r="P67" s="23">
        <f t="shared" si="29"/>
        <v>80.95225</v>
      </c>
      <c r="Q67" s="24">
        <f t="shared" si="30"/>
        <v>84.5298625</v>
      </c>
      <c r="R67" s="25">
        <f t="shared" si="31"/>
        <v>92.04284875</v>
      </c>
      <c r="S67" s="26">
        <f t="shared" si="11"/>
        <v>19.3</v>
      </c>
      <c r="T67" s="26">
        <f t="shared" si="12"/>
        <v>22.545</v>
      </c>
      <c r="U67" s="26">
        <f t="shared" si="13"/>
        <v>25.95225</v>
      </c>
      <c r="V67" s="26">
        <f t="shared" si="14"/>
        <v>29.5298625</v>
      </c>
      <c r="W67" s="19">
        <f t="shared" si="15"/>
        <v>37.04284875</v>
      </c>
      <c r="X67" s="31"/>
      <c r="Y67" s="6"/>
    </row>
    <row r="68" ht="14.25" customHeight="1">
      <c r="A68" s="70" t="s">
        <v>138</v>
      </c>
      <c r="B68" s="81">
        <v>950.0</v>
      </c>
      <c r="C68" s="82">
        <f t="shared" si="1"/>
        <v>9.5</v>
      </c>
      <c r="D68" s="83">
        <f t="shared" si="2"/>
        <v>10</v>
      </c>
      <c r="E68" s="17">
        <f t="shared" si="3"/>
        <v>400</v>
      </c>
      <c r="F68" s="71">
        <v>4.0</v>
      </c>
      <c r="G68" s="17">
        <v>3.0</v>
      </c>
      <c r="H68" s="17">
        <v>4.0</v>
      </c>
      <c r="I68" s="17">
        <v>3.0</v>
      </c>
      <c r="J68" s="17"/>
      <c r="K68" s="17"/>
      <c r="L68" s="19">
        <f t="shared" si="4"/>
        <v>44</v>
      </c>
      <c r="M68" s="20">
        <f t="shared" si="34"/>
        <v>99</v>
      </c>
      <c r="N68" s="21">
        <f t="shared" si="27"/>
        <v>114.5276525</v>
      </c>
      <c r="O68" s="22">
        <f t="shared" si="28"/>
        <v>117.7726525</v>
      </c>
      <c r="P68" s="23">
        <f t="shared" si="29"/>
        <v>121.1799025</v>
      </c>
      <c r="Q68" s="24">
        <f t="shared" si="30"/>
        <v>124.757515</v>
      </c>
      <c r="R68" s="25">
        <f t="shared" si="31"/>
        <v>132.2705013</v>
      </c>
      <c r="S68" s="26">
        <f t="shared" si="11"/>
        <v>15.5276525</v>
      </c>
      <c r="T68" s="26">
        <f t="shared" si="12"/>
        <v>18.7726525</v>
      </c>
      <c r="U68" s="26">
        <f t="shared" si="13"/>
        <v>22.1799025</v>
      </c>
      <c r="V68" s="26">
        <f t="shared" si="14"/>
        <v>25.757515</v>
      </c>
      <c r="W68" s="19">
        <f t="shared" si="15"/>
        <v>33.27050125</v>
      </c>
      <c r="X68" s="31"/>
      <c r="Y68" s="6"/>
    </row>
    <row r="69" ht="14.25" customHeight="1">
      <c r="A69" s="70" t="s">
        <v>139</v>
      </c>
      <c r="B69" s="81">
        <v>965.0</v>
      </c>
      <c r="C69" s="82">
        <f t="shared" si="1"/>
        <v>9.65</v>
      </c>
      <c r="D69" s="83">
        <f t="shared" si="2"/>
        <v>10</v>
      </c>
      <c r="E69" s="17">
        <f t="shared" si="3"/>
        <v>415</v>
      </c>
      <c r="F69" s="71">
        <v>5.0</v>
      </c>
      <c r="G69" s="17">
        <v>3.0</v>
      </c>
      <c r="H69" s="17">
        <v>4.0</v>
      </c>
      <c r="I69" s="17">
        <v>3.0</v>
      </c>
      <c r="J69" s="17"/>
      <c r="K69" s="17"/>
      <c r="L69" s="19">
        <f t="shared" si="4"/>
        <v>55</v>
      </c>
      <c r="M69" s="20">
        <f t="shared" si="34"/>
        <v>110</v>
      </c>
      <c r="N69" s="21">
        <f t="shared" si="27"/>
        <v>114.5276525</v>
      </c>
      <c r="O69" s="22">
        <f t="shared" si="28"/>
        <v>117.7726525</v>
      </c>
      <c r="P69" s="23">
        <f t="shared" si="29"/>
        <v>121.1799025</v>
      </c>
      <c r="Q69" s="24">
        <f t="shared" si="30"/>
        <v>124.757515</v>
      </c>
      <c r="R69" s="25">
        <f t="shared" si="31"/>
        <v>132.2705013</v>
      </c>
      <c r="S69" s="26">
        <f t="shared" si="11"/>
        <v>4.5276525</v>
      </c>
      <c r="T69" s="26">
        <f t="shared" si="12"/>
        <v>7.7726525</v>
      </c>
      <c r="U69" s="26">
        <f t="shared" si="13"/>
        <v>11.1799025</v>
      </c>
      <c r="V69" s="26">
        <f t="shared" si="14"/>
        <v>14.757515</v>
      </c>
      <c r="W69" s="19">
        <f t="shared" si="15"/>
        <v>22.27050125</v>
      </c>
      <c r="X69" s="31"/>
      <c r="Y69" s="6"/>
    </row>
    <row r="70" ht="14.25" customHeight="1">
      <c r="A70" s="70" t="s">
        <v>140</v>
      </c>
      <c r="B70" s="81">
        <v>546.0</v>
      </c>
      <c r="C70" s="82">
        <f t="shared" si="1"/>
        <v>5.46</v>
      </c>
      <c r="D70" s="83">
        <f t="shared" si="2"/>
        <v>6</v>
      </c>
      <c r="E70" s="17">
        <f t="shared" si="3"/>
        <v>-4</v>
      </c>
      <c r="F70" s="71">
        <v>0.0</v>
      </c>
      <c r="G70" s="17">
        <v>3.0</v>
      </c>
      <c r="H70" s="17">
        <v>3.0</v>
      </c>
      <c r="I70" s="17"/>
      <c r="J70" s="17"/>
      <c r="K70" s="17"/>
      <c r="L70" s="19">
        <f t="shared" si="4"/>
        <v>0</v>
      </c>
      <c r="M70" s="20">
        <f t="shared" si="34"/>
        <v>55</v>
      </c>
      <c r="N70" s="21">
        <f t="shared" si="27"/>
        <v>93.8755</v>
      </c>
      <c r="O70" s="22">
        <f t="shared" si="28"/>
        <v>97.1205</v>
      </c>
      <c r="P70" s="23">
        <f t="shared" si="29"/>
        <v>100.52775</v>
      </c>
      <c r="Q70" s="24">
        <f t="shared" si="30"/>
        <v>104.1053625</v>
      </c>
      <c r="R70" s="25">
        <f t="shared" si="31"/>
        <v>111.6183488</v>
      </c>
      <c r="S70" s="26">
        <f t="shared" si="11"/>
        <v>38.8755</v>
      </c>
      <c r="T70" s="26">
        <f t="shared" si="12"/>
        <v>42.1205</v>
      </c>
      <c r="U70" s="26">
        <f t="shared" si="13"/>
        <v>45.52775</v>
      </c>
      <c r="V70" s="26">
        <f t="shared" si="14"/>
        <v>49.1053625</v>
      </c>
      <c r="W70" s="19">
        <f t="shared" si="15"/>
        <v>56.61834875</v>
      </c>
      <c r="X70" s="31"/>
      <c r="Y70" s="6"/>
    </row>
    <row r="71" ht="14.25" customHeight="1">
      <c r="A71" s="70" t="s">
        <v>141</v>
      </c>
      <c r="B71" s="81">
        <v>107.0</v>
      </c>
      <c r="C71" s="82">
        <f t="shared" si="1"/>
        <v>1.07</v>
      </c>
      <c r="D71" s="83">
        <f t="shared" si="2"/>
        <v>2</v>
      </c>
      <c r="E71" s="17">
        <f t="shared" si="3"/>
        <v>-443</v>
      </c>
      <c r="F71" s="71">
        <v>0.0</v>
      </c>
      <c r="G71" s="17">
        <v>2.0</v>
      </c>
      <c r="H71" s="17"/>
      <c r="I71" s="17"/>
      <c r="J71" s="17"/>
      <c r="K71" s="17"/>
      <c r="L71" s="19">
        <f t="shared" si="4"/>
        <v>0</v>
      </c>
      <c r="M71" s="20">
        <f t="shared" si="34"/>
        <v>55</v>
      </c>
      <c r="N71" s="21">
        <f t="shared" si="27"/>
        <v>74.3</v>
      </c>
      <c r="O71" s="22">
        <f t="shared" si="28"/>
        <v>77.545</v>
      </c>
      <c r="P71" s="23">
        <f t="shared" si="29"/>
        <v>80.95225</v>
      </c>
      <c r="Q71" s="24">
        <f t="shared" si="30"/>
        <v>84.5298625</v>
      </c>
      <c r="R71" s="25">
        <f t="shared" si="31"/>
        <v>92.04284875</v>
      </c>
      <c r="S71" s="26">
        <f t="shared" si="11"/>
        <v>19.3</v>
      </c>
      <c r="T71" s="26">
        <f t="shared" si="12"/>
        <v>22.545</v>
      </c>
      <c r="U71" s="26">
        <f t="shared" si="13"/>
        <v>25.95225</v>
      </c>
      <c r="V71" s="26">
        <f t="shared" si="14"/>
        <v>29.5298625</v>
      </c>
      <c r="W71" s="19">
        <f t="shared" si="15"/>
        <v>37.04284875</v>
      </c>
      <c r="X71" s="31"/>
      <c r="Y71" s="6"/>
    </row>
    <row r="72" ht="14.25" customHeight="1">
      <c r="A72" s="70" t="s">
        <v>142</v>
      </c>
      <c r="B72" s="81">
        <v>581.0</v>
      </c>
      <c r="C72" s="82">
        <f t="shared" si="1"/>
        <v>5.81</v>
      </c>
      <c r="D72" s="83">
        <f t="shared" si="2"/>
        <v>6</v>
      </c>
      <c r="E72" s="17">
        <f t="shared" si="3"/>
        <v>31</v>
      </c>
      <c r="F72" s="71">
        <v>1.0</v>
      </c>
      <c r="G72" s="17">
        <v>3.0</v>
      </c>
      <c r="H72" s="17">
        <v>3.0</v>
      </c>
      <c r="I72" s="17"/>
      <c r="J72" s="17"/>
      <c r="K72" s="17"/>
      <c r="L72" s="19">
        <f t="shared" si="4"/>
        <v>11</v>
      </c>
      <c r="M72" s="20">
        <f t="shared" si="34"/>
        <v>66</v>
      </c>
      <c r="N72" s="21">
        <f t="shared" si="27"/>
        <v>93.8755</v>
      </c>
      <c r="O72" s="22">
        <f t="shared" si="28"/>
        <v>97.1205</v>
      </c>
      <c r="P72" s="23">
        <f t="shared" si="29"/>
        <v>100.52775</v>
      </c>
      <c r="Q72" s="24">
        <f t="shared" si="30"/>
        <v>104.1053625</v>
      </c>
      <c r="R72" s="25">
        <f t="shared" si="31"/>
        <v>111.6183488</v>
      </c>
      <c r="S72" s="26">
        <f t="shared" si="11"/>
        <v>27.8755</v>
      </c>
      <c r="T72" s="26">
        <f t="shared" si="12"/>
        <v>31.1205</v>
      </c>
      <c r="U72" s="26">
        <f t="shared" si="13"/>
        <v>34.52775</v>
      </c>
      <c r="V72" s="26">
        <f t="shared" si="14"/>
        <v>38.1053625</v>
      </c>
      <c r="W72" s="19">
        <f t="shared" si="15"/>
        <v>45.61834875</v>
      </c>
      <c r="X72" s="31"/>
      <c r="Y72" s="6"/>
    </row>
    <row r="73" ht="14.25" customHeight="1">
      <c r="A73" s="70" t="s">
        <v>143</v>
      </c>
      <c r="B73" s="81">
        <v>437.0</v>
      </c>
      <c r="C73" s="82">
        <f t="shared" si="1"/>
        <v>4.37</v>
      </c>
      <c r="D73" s="83">
        <f t="shared" si="2"/>
        <v>5</v>
      </c>
      <c r="E73" s="17">
        <f t="shared" si="3"/>
        <v>-113</v>
      </c>
      <c r="F73" s="71">
        <v>0.0</v>
      </c>
      <c r="G73" s="17">
        <v>3.0</v>
      </c>
      <c r="H73" s="17">
        <v>2.0</v>
      </c>
      <c r="I73" s="17"/>
      <c r="J73" s="17"/>
      <c r="K73" s="17"/>
      <c r="L73" s="19">
        <f t="shared" si="4"/>
        <v>0</v>
      </c>
      <c r="M73" s="20">
        <f t="shared" si="34"/>
        <v>55</v>
      </c>
      <c r="N73" s="21">
        <f t="shared" si="27"/>
        <v>88.917</v>
      </c>
      <c r="O73" s="22">
        <f t="shared" si="28"/>
        <v>92.162</v>
      </c>
      <c r="P73" s="23">
        <f t="shared" si="29"/>
        <v>95.56925</v>
      </c>
      <c r="Q73" s="24">
        <f t="shared" si="30"/>
        <v>99.1468625</v>
      </c>
      <c r="R73" s="25">
        <f t="shared" si="31"/>
        <v>106.6598488</v>
      </c>
      <c r="S73" s="26">
        <f t="shared" si="11"/>
        <v>33.917</v>
      </c>
      <c r="T73" s="26">
        <f t="shared" si="12"/>
        <v>37.162</v>
      </c>
      <c r="U73" s="26">
        <f t="shared" si="13"/>
        <v>40.56925</v>
      </c>
      <c r="V73" s="26">
        <f t="shared" si="14"/>
        <v>44.1468625</v>
      </c>
      <c r="W73" s="19">
        <f t="shared" si="15"/>
        <v>51.65984875</v>
      </c>
      <c r="X73" s="31"/>
      <c r="Y73" s="6"/>
    </row>
    <row r="74" ht="14.25" customHeight="1">
      <c r="A74" s="70" t="s">
        <v>144</v>
      </c>
      <c r="B74" s="81">
        <v>111.0</v>
      </c>
      <c r="C74" s="82">
        <f t="shared" si="1"/>
        <v>1.11</v>
      </c>
      <c r="D74" s="83">
        <f t="shared" si="2"/>
        <v>2</v>
      </c>
      <c r="E74" s="17">
        <f t="shared" si="3"/>
        <v>-439</v>
      </c>
      <c r="F74" s="71">
        <v>0.0</v>
      </c>
      <c r="G74" s="17">
        <v>2.0</v>
      </c>
      <c r="H74" s="17"/>
      <c r="I74" s="17"/>
      <c r="J74" s="17"/>
      <c r="K74" s="17"/>
      <c r="L74" s="19">
        <f t="shared" si="4"/>
        <v>0</v>
      </c>
      <c r="M74" s="20">
        <f t="shared" si="34"/>
        <v>55</v>
      </c>
      <c r="N74" s="21">
        <f t="shared" si="27"/>
        <v>74.3</v>
      </c>
      <c r="O74" s="22">
        <f t="shared" si="28"/>
        <v>77.545</v>
      </c>
      <c r="P74" s="23">
        <f t="shared" si="29"/>
        <v>80.95225</v>
      </c>
      <c r="Q74" s="24">
        <f t="shared" si="30"/>
        <v>84.5298625</v>
      </c>
      <c r="R74" s="25">
        <f t="shared" si="31"/>
        <v>92.04284875</v>
      </c>
      <c r="S74" s="26">
        <f t="shared" si="11"/>
        <v>19.3</v>
      </c>
      <c r="T74" s="26">
        <f t="shared" si="12"/>
        <v>22.545</v>
      </c>
      <c r="U74" s="26">
        <f t="shared" si="13"/>
        <v>25.95225</v>
      </c>
      <c r="V74" s="26">
        <f t="shared" si="14"/>
        <v>29.5298625</v>
      </c>
      <c r="W74" s="19">
        <f t="shared" si="15"/>
        <v>37.04284875</v>
      </c>
      <c r="X74" s="31"/>
      <c r="Y74" s="6"/>
    </row>
    <row r="75" ht="14.25" customHeight="1">
      <c r="A75" s="70" t="s">
        <v>145</v>
      </c>
      <c r="B75" s="81">
        <v>927.0</v>
      </c>
      <c r="C75" s="82">
        <f t="shared" si="1"/>
        <v>9.27</v>
      </c>
      <c r="D75" s="83">
        <f t="shared" si="2"/>
        <v>10</v>
      </c>
      <c r="E75" s="17">
        <f t="shared" si="3"/>
        <v>377</v>
      </c>
      <c r="F75" s="71">
        <v>4.0</v>
      </c>
      <c r="G75" s="17">
        <v>3.0</v>
      </c>
      <c r="H75" s="17">
        <v>4.0</v>
      </c>
      <c r="I75" s="17">
        <v>3.0</v>
      </c>
      <c r="J75" s="17"/>
      <c r="K75" s="17"/>
      <c r="L75" s="19">
        <f t="shared" si="4"/>
        <v>44</v>
      </c>
      <c r="M75" s="20">
        <f t="shared" si="34"/>
        <v>99</v>
      </c>
      <c r="N75" s="21">
        <f t="shared" si="27"/>
        <v>114.5276525</v>
      </c>
      <c r="O75" s="22">
        <f t="shared" si="28"/>
        <v>117.7726525</v>
      </c>
      <c r="P75" s="23">
        <f t="shared" si="29"/>
        <v>121.1799025</v>
      </c>
      <c r="Q75" s="24">
        <f t="shared" si="30"/>
        <v>124.757515</v>
      </c>
      <c r="R75" s="25">
        <f t="shared" si="31"/>
        <v>132.2705013</v>
      </c>
      <c r="S75" s="26">
        <f t="shared" si="11"/>
        <v>15.5276525</v>
      </c>
      <c r="T75" s="26">
        <f t="shared" si="12"/>
        <v>18.7726525</v>
      </c>
      <c r="U75" s="26">
        <f t="shared" si="13"/>
        <v>22.1799025</v>
      </c>
      <c r="V75" s="26">
        <f t="shared" si="14"/>
        <v>25.757515</v>
      </c>
      <c r="W75" s="19">
        <f t="shared" si="15"/>
        <v>33.27050125</v>
      </c>
      <c r="X75" s="31"/>
      <c r="Y75" s="6"/>
    </row>
    <row r="76" ht="14.25" customHeight="1">
      <c r="A76" s="70" t="s">
        <v>146</v>
      </c>
      <c r="B76" s="81">
        <v>457.0</v>
      </c>
      <c r="C76" s="82">
        <f t="shared" si="1"/>
        <v>4.57</v>
      </c>
      <c r="D76" s="83">
        <f t="shared" si="2"/>
        <v>5</v>
      </c>
      <c r="E76" s="17">
        <f t="shared" si="3"/>
        <v>-93</v>
      </c>
      <c r="F76" s="71">
        <v>0.0</v>
      </c>
      <c r="G76" s="17">
        <v>3.0</v>
      </c>
      <c r="H76" s="17">
        <v>2.0</v>
      </c>
      <c r="I76" s="17"/>
      <c r="J76" s="17"/>
      <c r="K76" s="17"/>
      <c r="L76" s="19">
        <f t="shared" si="4"/>
        <v>0</v>
      </c>
      <c r="M76" s="20">
        <f t="shared" si="34"/>
        <v>55</v>
      </c>
      <c r="N76" s="21">
        <f t="shared" si="27"/>
        <v>88.917</v>
      </c>
      <c r="O76" s="22">
        <f t="shared" si="28"/>
        <v>92.162</v>
      </c>
      <c r="P76" s="23">
        <f t="shared" si="29"/>
        <v>95.56925</v>
      </c>
      <c r="Q76" s="24">
        <f t="shared" si="30"/>
        <v>99.1468625</v>
      </c>
      <c r="R76" s="25">
        <f t="shared" si="31"/>
        <v>106.6598488</v>
      </c>
      <c r="S76" s="26">
        <f t="shared" si="11"/>
        <v>33.917</v>
      </c>
      <c r="T76" s="26">
        <f t="shared" si="12"/>
        <v>37.162</v>
      </c>
      <c r="U76" s="26">
        <f t="shared" si="13"/>
        <v>40.56925</v>
      </c>
      <c r="V76" s="26">
        <f t="shared" si="14"/>
        <v>44.1468625</v>
      </c>
      <c r="W76" s="19">
        <f t="shared" si="15"/>
        <v>51.65984875</v>
      </c>
      <c r="X76" s="31"/>
      <c r="Y76" s="6"/>
    </row>
    <row r="77" ht="14.25" customHeight="1">
      <c r="A77" s="70" t="s">
        <v>147</v>
      </c>
      <c r="B77" s="81">
        <v>465.0</v>
      </c>
      <c r="C77" s="82">
        <f t="shared" si="1"/>
        <v>4.65</v>
      </c>
      <c r="D77" s="83">
        <f t="shared" si="2"/>
        <v>5</v>
      </c>
      <c r="E77" s="17">
        <f t="shared" si="3"/>
        <v>-85</v>
      </c>
      <c r="F77" s="71">
        <v>0.0</v>
      </c>
      <c r="G77" s="17">
        <v>3.0</v>
      </c>
      <c r="H77" s="17">
        <v>2.0</v>
      </c>
      <c r="I77" s="17"/>
      <c r="J77" s="17"/>
      <c r="K77" s="17"/>
      <c r="L77" s="19">
        <f t="shared" si="4"/>
        <v>0</v>
      </c>
      <c r="M77" s="20">
        <f t="shared" si="34"/>
        <v>55</v>
      </c>
      <c r="N77" s="21">
        <f t="shared" si="27"/>
        <v>88.917</v>
      </c>
      <c r="O77" s="22">
        <f t="shared" si="28"/>
        <v>92.162</v>
      </c>
      <c r="P77" s="23">
        <f t="shared" si="29"/>
        <v>95.56925</v>
      </c>
      <c r="Q77" s="24">
        <f t="shared" si="30"/>
        <v>99.1468625</v>
      </c>
      <c r="R77" s="25">
        <f t="shared" si="31"/>
        <v>106.6598488</v>
      </c>
      <c r="S77" s="26">
        <f t="shared" si="11"/>
        <v>33.917</v>
      </c>
      <c r="T77" s="26">
        <f t="shared" si="12"/>
        <v>37.162</v>
      </c>
      <c r="U77" s="26">
        <f t="shared" si="13"/>
        <v>40.56925</v>
      </c>
      <c r="V77" s="26">
        <f t="shared" si="14"/>
        <v>44.1468625</v>
      </c>
      <c r="W77" s="19">
        <f t="shared" si="15"/>
        <v>51.65984875</v>
      </c>
      <c r="X77" s="31"/>
      <c r="Y77" s="6"/>
    </row>
    <row r="78" ht="14.25" customHeight="1">
      <c r="A78" s="70" t="s">
        <v>148</v>
      </c>
      <c r="B78" s="81">
        <v>48.0</v>
      </c>
      <c r="C78" s="82">
        <f t="shared" si="1"/>
        <v>0.48</v>
      </c>
      <c r="D78" s="83">
        <f t="shared" si="2"/>
        <v>1</v>
      </c>
      <c r="E78" s="17">
        <f t="shared" si="3"/>
        <v>-502</v>
      </c>
      <c r="F78" s="71">
        <v>0.0</v>
      </c>
      <c r="G78" s="17">
        <v>1.0</v>
      </c>
      <c r="H78" s="17"/>
      <c r="I78" s="17"/>
      <c r="J78" s="17"/>
      <c r="K78" s="17"/>
      <c r="L78" s="19">
        <f t="shared" si="4"/>
        <v>0</v>
      </c>
      <c r="M78" s="20">
        <f t="shared" si="34"/>
        <v>55</v>
      </c>
      <c r="N78" s="21">
        <f t="shared" si="27"/>
        <v>69.6</v>
      </c>
      <c r="O78" s="22">
        <f t="shared" si="28"/>
        <v>72.845</v>
      </c>
      <c r="P78" s="23">
        <f t="shared" si="29"/>
        <v>76.25225</v>
      </c>
      <c r="Q78" s="24">
        <f t="shared" si="30"/>
        <v>79.8298625</v>
      </c>
      <c r="R78" s="25">
        <f t="shared" si="31"/>
        <v>87.34284875</v>
      </c>
      <c r="S78" s="26">
        <f t="shared" si="11"/>
        <v>14.6</v>
      </c>
      <c r="T78" s="26">
        <f t="shared" si="12"/>
        <v>17.845</v>
      </c>
      <c r="U78" s="26">
        <f t="shared" si="13"/>
        <v>21.25225</v>
      </c>
      <c r="V78" s="26">
        <f t="shared" si="14"/>
        <v>24.8298625</v>
      </c>
      <c r="W78" s="19">
        <f t="shared" si="15"/>
        <v>32.34284875</v>
      </c>
      <c r="X78" s="31"/>
      <c r="Y78" s="6"/>
    </row>
    <row r="79" ht="14.25" customHeight="1">
      <c r="A79" s="70" t="s">
        <v>149</v>
      </c>
      <c r="B79" s="81">
        <v>390.0</v>
      </c>
      <c r="C79" s="82">
        <f t="shared" si="1"/>
        <v>3.9</v>
      </c>
      <c r="D79" s="83">
        <f t="shared" si="2"/>
        <v>4</v>
      </c>
      <c r="E79" s="17">
        <f t="shared" si="3"/>
        <v>-160</v>
      </c>
      <c r="F79" s="71">
        <v>0.0</v>
      </c>
      <c r="G79" s="17">
        <v>3.0</v>
      </c>
      <c r="H79" s="17">
        <v>1.0</v>
      </c>
      <c r="I79" s="17"/>
      <c r="J79" s="17"/>
      <c r="K79" s="17"/>
      <c r="L79" s="19">
        <f t="shared" si="4"/>
        <v>0</v>
      </c>
      <c r="M79" s="20">
        <f>$Z$19*3+L79</f>
        <v>165</v>
      </c>
      <c r="N79" s="21">
        <f t="shared" si="27"/>
        <v>83.9585</v>
      </c>
      <c r="O79" s="22">
        <f t="shared" si="28"/>
        <v>87.2035</v>
      </c>
      <c r="P79" s="23">
        <f t="shared" si="29"/>
        <v>90.61075</v>
      </c>
      <c r="Q79" s="24">
        <f t="shared" si="30"/>
        <v>94.1883625</v>
      </c>
      <c r="R79" s="25">
        <f t="shared" si="31"/>
        <v>101.7013488</v>
      </c>
      <c r="S79" s="26">
        <f t="shared" si="11"/>
        <v>-81.0415</v>
      </c>
      <c r="T79" s="26">
        <f t="shared" si="12"/>
        <v>-77.7965</v>
      </c>
      <c r="U79" s="26">
        <f t="shared" si="13"/>
        <v>-74.38925</v>
      </c>
      <c r="V79" s="26">
        <f t="shared" si="14"/>
        <v>-70.8116375</v>
      </c>
      <c r="W79" s="19">
        <f t="shared" si="15"/>
        <v>-63.29865125</v>
      </c>
      <c r="X79" s="31"/>
      <c r="Y79" s="6"/>
    </row>
    <row r="80" ht="14.25" customHeight="1">
      <c r="A80" s="70" t="s">
        <v>150</v>
      </c>
      <c r="B80" s="81">
        <v>290.0</v>
      </c>
      <c r="C80" s="82">
        <f t="shared" si="1"/>
        <v>2.9</v>
      </c>
      <c r="D80" s="83">
        <f t="shared" si="2"/>
        <v>3</v>
      </c>
      <c r="E80" s="17">
        <f t="shared" si="3"/>
        <v>-260</v>
      </c>
      <c r="F80" s="71">
        <v>0.0</v>
      </c>
      <c r="G80" s="17">
        <v>3.0</v>
      </c>
      <c r="H80" s="17"/>
      <c r="I80" s="17"/>
      <c r="J80" s="17"/>
      <c r="K80" s="17"/>
      <c r="L80" s="19">
        <f t="shared" si="4"/>
        <v>0</v>
      </c>
      <c r="M80" s="20">
        <f t="shared" ref="M80:M84" si="35">$Z$19+L80</f>
        <v>55</v>
      </c>
      <c r="N80" s="21">
        <f t="shared" si="27"/>
        <v>79</v>
      </c>
      <c r="O80" s="22">
        <f t="shared" si="28"/>
        <v>82.245</v>
      </c>
      <c r="P80" s="23">
        <f t="shared" si="29"/>
        <v>85.65225</v>
      </c>
      <c r="Q80" s="24">
        <f t="shared" si="30"/>
        <v>89.2298625</v>
      </c>
      <c r="R80" s="25">
        <f t="shared" si="31"/>
        <v>96.74284875</v>
      </c>
      <c r="S80" s="26">
        <f t="shared" si="11"/>
        <v>24</v>
      </c>
      <c r="T80" s="26">
        <f t="shared" si="12"/>
        <v>27.245</v>
      </c>
      <c r="U80" s="26">
        <f t="shared" si="13"/>
        <v>30.65225</v>
      </c>
      <c r="V80" s="26">
        <f t="shared" si="14"/>
        <v>34.2298625</v>
      </c>
      <c r="W80" s="19">
        <f t="shared" si="15"/>
        <v>41.74284875</v>
      </c>
      <c r="X80" s="31"/>
      <c r="Y80" s="6"/>
    </row>
    <row r="81" ht="14.25" customHeight="1">
      <c r="A81" s="70" t="s">
        <v>151</v>
      </c>
      <c r="B81" s="81">
        <v>721.0</v>
      </c>
      <c r="C81" s="82">
        <f t="shared" si="1"/>
        <v>7.21</v>
      </c>
      <c r="D81" s="83">
        <f t="shared" si="2"/>
        <v>8</v>
      </c>
      <c r="E81" s="17">
        <f t="shared" si="3"/>
        <v>171</v>
      </c>
      <c r="F81" s="71">
        <v>2.0</v>
      </c>
      <c r="G81" s="17">
        <v>3.0</v>
      </c>
      <c r="H81" s="17">
        <v>4.0</v>
      </c>
      <c r="I81" s="17">
        <v>1.0</v>
      </c>
      <c r="J81" s="17"/>
      <c r="K81" s="17"/>
      <c r="L81" s="19">
        <f t="shared" si="4"/>
        <v>22</v>
      </c>
      <c r="M81" s="20">
        <f t="shared" si="35"/>
        <v>77</v>
      </c>
      <c r="N81" s="21">
        <f t="shared" si="27"/>
        <v>104.0652175</v>
      </c>
      <c r="O81" s="22">
        <f t="shared" si="28"/>
        <v>107.3102175</v>
      </c>
      <c r="P81" s="23">
        <f t="shared" si="29"/>
        <v>110.7174675</v>
      </c>
      <c r="Q81" s="24">
        <f t="shared" si="30"/>
        <v>114.29508</v>
      </c>
      <c r="R81" s="25">
        <f t="shared" si="31"/>
        <v>121.8080663</v>
      </c>
      <c r="S81" s="26">
        <f t="shared" si="11"/>
        <v>27.0652175</v>
      </c>
      <c r="T81" s="26">
        <f t="shared" si="12"/>
        <v>30.3102175</v>
      </c>
      <c r="U81" s="26">
        <f t="shared" si="13"/>
        <v>33.7174675</v>
      </c>
      <c r="V81" s="26">
        <f t="shared" si="14"/>
        <v>37.29508</v>
      </c>
      <c r="W81" s="19">
        <f t="shared" si="15"/>
        <v>44.80806625</v>
      </c>
      <c r="X81" s="31"/>
      <c r="Y81" s="6"/>
    </row>
    <row r="82" ht="14.25" customHeight="1">
      <c r="A82" s="70" t="s">
        <v>152</v>
      </c>
      <c r="B82" s="81">
        <v>972.0</v>
      </c>
      <c r="C82" s="82">
        <f t="shared" si="1"/>
        <v>9.72</v>
      </c>
      <c r="D82" s="83">
        <f t="shared" si="2"/>
        <v>10</v>
      </c>
      <c r="E82" s="17">
        <f t="shared" si="3"/>
        <v>422</v>
      </c>
      <c r="F82" s="71">
        <v>5.0</v>
      </c>
      <c r="G82" s="17">
        <v>3.0</v>
      </c>
      <c r="H82" s="17">
        <v>4.0</v>
      </c>
      <c r="I82" s="17">
        <v>3.0</v>
      </c>
      <c r="J82" s="17"/>
      <c r="K82" s="17"/>
      <c r="L82" s="19">
        <f t="shared" si="4"/>
        <v>55</v>
      </c>
      <c r="M82" s="20">
        <f t="shared" si="35"/>
        <v>110</v>
      </c>
      <c r="N82" s="21">
        <f t="shared" si="27"/>
        <v>114.5276525</v>
      </c>
      <c r="O82" s="22">
        <f t="shared" si="28"/>
        <v>117.7726525</v>
      </c>
      <c r="P82" s="23">
        <f t="shared" si="29"/>
        <v>121.1799025</v>
      </c>
      <c r="Q82" s="24">
        <f t="shared" si="30"/>
        <v>124.757515</v>
      </c>
      <c r="R82" s="25">
        <f t="shared" si="31"/>
        <v>132.2705013</v>
      </c>
      <c r="S82" s="26">
        <f t="shared" si="11"/>
        <v>4.5276525</v>
      </c>
      <c r="T82" s="26">
        <f t="shared" si="12"/>
        <v>7.7726525</v>
      </c>
      <c r="U82" s="26">
        <f t="shared" si="13"/>
        <v>11.1799025</v>
      </c>
      <c r="V82" s="26">
        <f t="shared" si="14"/>
        <v>14.757515</v>
      </c>
      <c r="W82" s="19">
        <f t="shared" si="15"/>
        <v>22.27050125</v>
      </c>
      <c r="X82" s="31"/>
      <c r="Y82" s="6"/>
    </row>
    <row r="83" ht="14.25" customHeight="1">
      <c r="A83" s="70" t="s">
        <v>153</v>
      </c>
      <c r="B83" s="90">
        <v>3802.0</v>
      </c>
      <c r="C83" s="82">
        <f t="shared" si="1"/>
        <v>38.02</v>
      </c>
      <c r="D83" s="83">
        <f t="shared" si="2"/>
        <v>39</v>
      </c>
      <c r="E83" s="17">
        <f t="shared" si="3"/>
        <v>3252</v>
      </c>
      <c r="F83" s="71">
        <v>33.0</v>
      </c>
      <c r="G83" s="17">
        <v>3.0</v>
      </c>
      <c r="H83" s="17">
        <v>4.0</v>
      </c>
      <c r="I83" s="17">
        <v>4.0</v>
      </c>
      <c r="J83" s="17">
        <v>4.0</v>
      </c>
      <c r="K83" s="17">
        <f>D83-J83-I83-H83-G83</f>
        <v>24</v>
      </c>
      <c r="L83" s="19">
        <f t="shared" si="4"/>
        <v>363</v>
      </c>
      <c r="M83" s="20">
        <f t="shared" si="35"/>
        <v>418</v>
      </c>
      <c r="N83" s="21">
        <f t="shared" si="27"/>
        <v>281.5740284</v>
      </c>
      <c r="O83" s="22">
        <f t="shared" si="28"/>
        <v>284.8190284</v>
      </c>
      <c r="P83" s="23">
        <f t="shared" si="29"/>
        <v>288.2262784</v>
      </c>
      <c r="Q83" s="24">
        <f t="shared" si="30"/>
        <v>291.8038909</v>
      </c>
      <c r="R83" s="25">
        <f t="shared" si="31"/>
        <v>299.3168772</v>
      </c>
      <c r="S83" s="26">
        <f t="shared" si="11"/>
        <v>-136.4259716</v>
      </c>
      <c r="T83" s="26">
        <f t="shared" si="12"/>
        <v>-133.1809716</v>
      </c>
      <c r="U83" s="26">
        <f t="shared" si="13"/>
        <v>-129.7737216</v>
      </c>
      <c r="V83" s="26">
        <f t="shared" si="14"/>
        <v>-126.1961091</v>
      </c>
      <c r="W83" s="19">
        <f t="shared" si="15"/>
        <v>-118.6831228</v>
      </c>
      <c r="X83" s="31"/>
      <c r="Y83" s="6"/>
    </row>
    <row r="84" ht="14.25" customHeight="1">
      <c r="A84" s="70" t="s">
        <v>154</v>
      </c>
      <c r="B84" s="81">
        <v>609.0</v>
      </c>
      <c r="C84" s="82">
        <f t="shared" si="1"/>
        <v>6.09</v>
      </c>
      <c r="D84" s="83">
        <f t="shared" si="2"/>
        <v>7</v>
      </c>
      <c r="E84" s="17">
        <f t="shared" si="3"/>
        <v>59</v>
      </c>
      <c r="F84" s="71">
        <f>ROUNDUP(E84/130,0)</f>
        <v>1</v>
      </c>
      <c r="G84" s="17">
        <v>3.0</v>
      </c>
      <c r="H84" s="17">
        <v>4.0</v>
      </c>
      <c r="I84" s="17"/>
      <c r="J84" s="17"/>
      <c r="K84" s="17"/>
      <c r="L84" s="19">
        <f t="shared" si="4"/>
        <v>11</v>
      </c>
      <c r="M84" s="20">
        <f t="shared" si="35"/>
        <v>66</v>
      </c>
      <c r="N84" s="21">
        <f t="shared" si="27"/>
        <v>98.834</v>
      </c>
      <c r="O84" s="22">
        <f t="shared" si="28"/>
        <v>102.079</v>
      </c>
      <c r="P84" s="23">
        <f t="shared" si="29"/>
        <v>105.48625</v>
      </c>
      <c r="Q84" s="24">
        <f t="shared" si="30"/>
        <v>109.0638625</v>
      </c>
      <c r="R84" s="25">
        <f t="shared" si="31"/>
        <v>116.5768488</v>
      </c>
      <c r="S84" s="26">
        <f t="shared" si="11"/>
        <v>32.834</v>
      </c>
      <c r="T84" s="26">
        <f t="shared" si="12"/>
        <v>36.079</v>
      </c>
      <c r="U84" s="26">
        <f t="shared" si="13"/>
        <v>39.48625</v>
      </c>
      <c r="V84" s="26">
        <f t="shared" si="14"/>
        <v>43.0638625</v>
      </c>
      <c r="W84" s="19">
        <f t="shared" si="15"/>
        <v>50.57684875</v>
      </c>
      <c r="X84" s="31"/>
      <c r="Y84" s="6"/>
    </row>
    <row r="85" ht="14.25" customHeight="1">
      <c r="A85" s="70" t="s">
        <v>155</v>
      </c>
      <c r="B85" s="81">
        <v>629.0</v>
      </c>
      <c r="C85" s="82">
        <f t="shared" si="1"/>
        <v>6.29</v>
      </c>
      <c r="D85" s="83">
        <f t="shared" si="2"/>
        <v>7</v>
      </c>
      <c r="E85" s="17">
        <f t="shared" si="3"/>
        <v>79</v>
      </c>
      <c r="F85" s="71">
        <v>1.0</v>
      </c>
      <c r="G85" s="17">
        <v>3.0</v>
      </c>
      <c r="H85" s="17">
        <v>4.0</v>
      </c>
      <c r="I85" s="17"/>
      <c r="J85" s="17"/>
      <c r="K85" s="17"/>
      <c r="L85" s="19">
        <f t="shared" si="4"/>
        <v>11</v>
      </c>
      <c r="M85" s="20">
        <f>$Z$19*2+L85</f>
        <v>121</v>
      </c>
      <c r="N85" s="21">
        <f t="shared" si="27"/>
        <v>98.834</v>
      </c>
      <c r="O85" s="22">
        <f t="shared" si="28"/>
        <v>102.079</v>
      </c>
      <c r="P85" s="23">
        <f t="shared" si="29"/>
        <v>105.48625</v>
      </c>
      <c r="Q85" s="24">
        <f t="shared" si="30"/>
        <v>109.0638625</v>
      </c>
      <c r="R85" s="25">
        <f t="shared" si="31"/>
        <v>116.5768488</v>
      </c>
      <c r="S85" s="26">
        <f t="shared" si="11"/>
        <v>-22.166</v>
      </c>
      <c r="T85" s="26">
        <f t="shared" si="12"/>
        <v>-18.921</v>
      </c>
      <c r="U85" s="26">
        <f t="shared" si="13"/>
        <v>-15.51375</v>
      </c>
      <c r="V85" s="26">
        <f t="shared" si="14"/>
        <v>-11.9361375</v>
      </c>
      <c r="W85" s="19">
        <f t="shared" si="15"/>
        <v>-4.42315125</v>
      </c>
      <c r="X85" s="31"/>
      <c r="Y85" s="6"/>
    </row>
    <row r="86" ht="14.25" customHeight="1">
      <c r="A86" s="70" t="s">
        <v>156</v>
      </c>
      <c r="B86" s="81">
        <v>553.0</v>
      </c>
      <c r="C86" s="82">
        <f t="shared" si="1"/>
        <v>5.53</v>
      </c>
      <c r="D86" s="83">
        <f t="shared" si="2"/>
        <v>6</v>
      </c>
      <c r="E86" s="17">
        <f t="shared" si="3"/>
        <v>3</v>
      </c>
      <c r="F86" s="71">
        <v>1.0</v>
      </c>
      <c r="G86" s="17">
        <v>3.0</v>
      </c>
      <c r="H86" s="17">
        <v>3.0</v>
      </c>
      <c r="I86" s="17"/>
      <c r="J86" s="17"/>
      <c r="K86" s="17"/>
      <c r="L86" s="19">
        <f t="shared" si="4"/>
        <v>11</v>
      </c>
      <c r="M86" s="20">
        <f>$Z$19+L86</f>
        <v>66</v>
      </c>
      <c r="N86" s="21">
        <f t="shared" si="27"/>
        <v>93.8755</v>
      </c>
      <c r="O86" s="22">
        <f t="shared" si="28"/>
        <v>97.1205</v>
      </c>
      <c r="P86" s="23">
        <f t="shared" si="29"/>
        <v>100.52775</v>
      </c>
      <c r="Q86" s="24">
        <f t="shared" si="30"/>
        <v>104.1053625</v>
      </c>
      <c r="R86" s="25">
        <f t="shared" si="31"/>
        <v>111.6183488</v>
      </c>
      <c r="S86" s="26">
        <f t="shared" si="11"/>
        <v>27.8755</v>
      </c>
      <c r="T86" s="26">
        <f t="shared" si="12"/>
        <v>31.1205</v>
      </c>
      <c r="U86" s="26">
        <f t="shared" si="13"/>
        <v>34.52775</v>
      </c>
      <c r="V86" s="26">
        <f t="shared" si="14"/>
        <v>38.1053625</v>
      </c>
      <c r="W86" s="19">
        <f t="shared" si="15"/>
        <v>45.61834875</v>
      </c>
      <c r="X86" s="31"/>
      <c r="Y86" s="6"/>
    </row>
    <row r="87" ht="14.25" customHeight="1">
      <c r="A87" s="70" t="s">
        <v>157</v>
      </c>
      <c r="B87" s="81">
        <v>638.0</v>
      </c>
      <c r="C87" s="82">
        <f t="shared" si="1"/>
        <v>6.38</v>
      </c>
      <c r="D87" s="83">
        <f t="shared" si="2"/>
        <v>7</v>
      </c>
      <c r="E87" s="17">
        <f t="shared" si="3"/>
        <v>88</v>
      </c>
      <c r="F87" s="71">
        <v>1.0</v>
      </c>
      <c r="G87" s="17">
        <v>3.0</v>
      </c>
      <c r="H87" s="17">
        <v>4.0</v>
      </c>
      <c r="I87" s="17"/>
      <c r="J87" s="17"/>
      <c r="K87" s="17"/>
      <c r="L87" s="19">
        <f t="shared" si="4"/>
        <v>11</v>
      </c>
      <c r="M87" s="20">
        <f>$Z$19*2+L87</f>
        <v>121</v>
      </c>
      <c r="N87" s="21">
        <f t="shared" si="27"/>
        <v>98.834</v>
      </c>
      <c r="O87" s="22">
        <f t="shared" si="28"/>
        <v>102.079</v>
      </c>
      <c r="P87" s="23">
        <f t="shared" si="29"/>
        <v>105.48625</v>
      </c>
      <c r="Q87" s="24">
        <f t="shared" si="30"/>
        <v>109.0638625</v>
      </c>
      <c r="R87" s="25">
        <f t="shared" si="31"/>
        <v>116.5768488</v>
      </c>
      <c r="S87" s="26">
        <f t="shared" si="11"/>
        <v>-22.166</v>
      </c>
      <c r="T87" s="26">
        <f t="shared" si="12"/>
        <v>-18.921</v>
      </c>
      <c r="U87" s="26">
        <f t="shared" si="13"/>
        <v>-15.51375</v>
      </c>
      <c r="V87" s="26">
        <f t="shared" si="14"/>
        <v>-11.9361375</v>
      </c>
      <c r="W87" s="19">
        <f t="shared" si="15"/>
        <v>-4.42315125</v>
      </c>
      <c r="X87" s="31"/>
      <c r="Y87" s="6"/>
    </row>
    <row r="88" ht="14.25" customHeight="1">
      <c r="A88" s="70" t="s">
        <v>158</v>
      </c>
      <c r="B88" s="81">
        <v>3382.0</v>
      </c>
      <c r="C88" s="82">
        <f t="shared" si="1"/>
        <v>33.82</v>
      </c>
      <c r="D88" s="83">
        <f t="shared" si="2"/>
        <v>34</v>
      </c>
      <c r="E88" s="17">
        <f t="shared" si="3"/>
        <v>2832</v>
      </c>
      <c r="F88" s="71">
        <v>29.0</v>
      </c>
      <c r="G88" s="17">
        <v>3.0</v>
      </c>
      <c r="H88" s="17">
        <v>4.0</v>
      </c>
      <c r="I88" s="17">
        <v>4.0</v>
      </c>
      <c r="J88" s="17">
        <v>4.0</v>
      </c>
      <c r="K88" s="17">
        <f>D88-J88-I88-H88-G88</f>
        <v>19</v>
      </c>
      <c r="L88" s="19">
        <f t="shared" si="4"/>
        <v>319</v>
      </c>
      <c r="M88" s="20">
        <f>$Z$19+L88</f>
        <v>374</v>
      </c>
      <c r="N88" s="21">
        <f t="shared" si="27"/>
        <v>252.4616492</v>
      </c>
      <c r="O88" s="22">
        <f t="shared" si="28"/>
        <v>255.7066492</v>
      </c>
      <c r="P88" s="23">
        <f t="shared" si="29"/>
        <v>259.1138992</v>
      </c>
      <c r="Q88" s="24">
        <f t="shared" si="30"/>
        <v>262.6915117</v>
      </c>
      <c r="R88" s="25">
        <f t="shared" si="31"/>
        <v>270.2044979</v>
      </c>
      <c r="S88" s="26">
        <f t="shared" si="11"/>
        <v>-121.5383508</v>
      </c>
      <c r="T88" s="26">
        <f t="shared" si="12"/>
        <v>-118.2933508</v>
      </c>
      <c r="U88" s="26">
        <f t="shared" si="13"/>
        <v>-114.8861008</v>
      </c>
      <c r="V88" s="26">
        <f t="shared" si="14"/>
        <v>-111.3084883</v>
      </c>
      <c r="W88" s="19">
        <f t="shared" si="15"/>
        <v>-103.7955021</v>
      </c>
      <c r="X88" s="31"/>
      <c r="Y88" s="6"/>
    </row>
    <row r="89" ht="14.25" customHeight="1">
      <c r="A89" s="75" t="s">
        <v>159</v>
      </c>
      <c r="B89" s="86">
        <f>1170/7.48</f>
        <v>156.4171123</v>
      </c>
      <c r="C89" s="82">
        <f t="shared" si="1"/>
        <v>1.564171123</v>
      </c>
      <c r="D89" s="83">
        <f t="shared" si="2"/>
        <v>2</v>
      </c>
      <c r="E89" s="17">
        <f t="shared" si="3"/>
        <v>-393.5828877</v>
      </c>
      <c r="F89" s="71">
        <v>0.0</v>
      </c>
      <c r="G89" s="17">
        <v>2.0</v>
      </c>
      <c r="H89" s="17"/>
      <c r="I89" s="17"/>
      <c r="J89" s="17"/>
      <c r="K89" s="17"/>
      <c r="L89" s="19">
        <f t="shared" si="4"/>
        <v>0</v>
      </c>
      <c r="M89" s="20">
        <f>$Z$20+L89</f>
        <v>164.72</v>
      </c>
      <c r="N89" s="21">
        <f>G89*$Z$3+H89*$Z$4+I89*$Z$5+J89*$Z$6+K89*$Z$7+$AA$20</f>
        <v>203.7696</v>
      </c>
      <c r="O89" s="22">
        <f>G89*$Z$3+H89*$Z$4+I89*$Z$5+J89*$Z$6+K89*$Z$7+$AB$20</f>
        <v>213.48808</v>
      </c>
      <c r="P89" s="23">
        <f>G89*$Z$3+H89*$Z$4+I89*$Z$5+J89*$Z$6+K89*$Z$7+$AC$20</f>
        <v>223.692484</v>
      </c>
      <c r="Q89" s="24">
        <f>G89*$Z$3+H89*$Z$4+I89*$Z$5+J89*$Z$6+K89*$Z$7+$AD$20</f>
        <v>234.4071082</v>
      </c>
      <c r="R89" s="25">
        <f t="shared" si="31"/>
        <v>92.04284875</v>
      </c>
      <c r="S89" s="26">
        <f t="shared" si="11"/>
        <v>39.0496</v>
      </c>
      <c r="T89" s="26">
        <f t="shared" si="12"/>
        <v>48.76808</v>
      </c>
      <c r="U89" s="26">
        <f t="shared" si="13"/>
        <v>58.972484</v>
      </c>
      <c r="V89" s="26">
        <f t="shared" si="14"/>
        <v>69.6871082</v>
      </c>
      <c r="W89" s="19">
        <f t="shared" si="15"/>
        <v>-72.67715125</v>
      </c>
      <c r="X89" s="31"/>
      <c r="Y89" s="6"/>
    </row>
    <row r="90" ht="14.25" customHeight="1">
      <c r="A90" s="70" t="s">
        <v>160</v>
      </c>
      <c r="B90" s="81">
        <v>867.0</v>
      </c>
      <c r="C90" s="82">
        <f t="shared" si="1"/>
        <v>8.67</v>
      </c>
      <c r="D90" s="83">
        <f t="shared" si="2"/>
        <v>9</v>
      </c>
      <c r="E90" s="17">
        <f t="shared" si="3"/>
        <v>317</v>
      </c>
      <c r="F90" s="71">
        <v>4.0</v>
      </c>
      <c r="G90" s="17">
        <v>3.0</v>
      </c>
      <c r="H90" s="17">
        <v>4.0</v>
      </c>
      <c r="I90" s="17">
        <v>2.0</v>
      </c>
      <c r="J90" s="17"/>
      <c r="K90" s="17"/>
      <c r="L90" s="19">
        <f t="shared" si="4"/>
        <v>44</v>
      </c>
      <c r="M90" s="20">
        <f t="shared" ref="M90:M92" si="36">$Z$19+L90</f>
        <v>99</v>
      </c>
      <c r="N90" s="21">
        <f t="shared" ref="N90:N105" si="37">G90*$Z$3+H90*$Z$4+I90*$Z$5+J90*$Z$6+K90*$Z$7+$AA$19</f>
        <v>109.296435</v>
      </c>
      <c r="O90" s="22">
        <f t="shared" ref="O90:O105" si="38">G90*$Z$3+H90*$Z$4+I90*$Z$5+J90*$Z$6+K90*$Z$7+$AB$19</f>
        <v>112.541435</v>
      </c>
      <c r="P90" s="23">
        <f t="shared" ref="P90:P105" si="39">G90*$Z$3+H90*$Z$4+I90*$Z$5+J90*$Z$6+K90*$Z$7+$AC$19</f>
        <v>115.948685</v>
      </c>
      <c r="Q90" s="24">
        <f t="shared" ref="Q90:Q105" si="40">G90*$Z$3+H90*$Z$4+I90*$Z$5+J90*$Z$6+K90*$Z$7+$AD$19</f>
        <v>119.5262975</v>
      </c>
      <c r="R90" s="25">
        <f t="shared" si="31"/>
        <v>127.0392838</v>
      </c>
      <c r="S90" s="26">
        <f t="shared" si="11"/>
        <v>10.296435</v>
      </c>
      <c r="T90" s="26">
        <f t="shared" si="12"/>
        <v>13.541435</v>
      </c>
      <c r="U90" s="26">
        <f t="shared" si="13"/>
        <v>16.948685</v>
      </c>
      <c r="V90" s="26">
        <f t="shared" si="14"/>
        <v>20.5262975</v>
      </c>
      <c r="W90" s="19">
        <f t="shared" si="15"/>
        <v>28.03928375</v>
      </c>
      <c r="X90" s="31"/>
      <c r="Y90" s="6"/>
    </row>
    <row r="91" ht="14.25" customHeight="1">
      <c r="A91" s="70" t="s">
        <v>161</v>
      </c>
      <c r="B91" s="81">
        <v>944.0</v>
      </c>
      <c r="C91" s="82">
        <f t="shared" si="1"/>
        <v>9.44</v>
      </c>
      <c r="D91" s="83">
        <f t="shared" si="2"/>
        <v>10</v>
      </c>
      <c r="E91" s="17">
        <f t="shared" si="3"/>
        <v>394</v>
      </c>
      <c r="F91" s="71">
        <f>ROUNDUP(E91/130,0)</f>
        <v>4</v>
      </c>
      <c r="G91" s="17">
        <v>3.0</v>
      </c>
      <c r="H91" s="17">
        <v>4.0</v>
      </c>
      <c r="I91" s="17">
        <v>3.0</v>
      </c>
      <c r="J91" s="17"/>
      <c r="K91" s="17"/>
      <c r="L91" s="19">
        <f t="shared" si="4"/>
        <v>44</v>
      </c>
      <c r="M91" s="20">
        <f t="shared" si="36"/>
        <v>99</v>
      </c>
      <c r="N91" s="21">
        <f t="shared" si="37"/>
        <v>114.5276525</v>
      </c>
      <c r="O91" s="22">
        <f t="shared" si="38"/>
        <v>117.7726525</v>
      </c>
      <c r="P91" s="23">
        <f t="shared" si="39"/>
        <v>121.1799025</v>
      </c>
      <c r="Q91" s="24">
        <f t="shared" si="40"/>
        <v>124.757515</v>
      </c>
      <c r="R91" s="25">
        <f t="shared" si="31"/>
        <v>132.2705013</v>
      </c>
      <c r="S91" s="26">
        <f t="shared" si="11"/>
        <v>15.5276525</v>
      </c>
      <c r="T91" s="26">
        <f t="shared" si="12"/>
        <v>18.7726525</v>
      </c>
      <c r="U91" s="26">
        <f t="shared" si="13"/>
        <v>22.1799025</v>
      </c>
      <c r="V91" s="26">
        <f t="shared" si="14"/>
        <v>25.757515</v>
      </c>
      <c r="W91" s="19">
        <f t="shared" si="15"/>
        <v>33.27050125</v>
      </c>
      <c r="X91" s="31"/>
      <c r="Y91" s="6"/>
    </row>
    <row r="92" ht="14.25" customHeight="1">
      <c r="A92" s="70" t="s">
        <v>162</v>
      </c>
      <c r="B92" s="81">
        <v>623.0</v>
      </c>
      <c r="C92" s="82">
        <f t="shared" si="1"/>
        <v>6.23</v>
      </c>
      <c r="D92" s="83">
        <f t="shared" si="2"/>
        <v>7</v>
      </c>
      <c r="E92" s="17">
        <f t="shared" si="3"/>
        <v>73</v>
      </c>
      <c r="F92" s="71">
        <v>1.0</v>
      </c>
      <c r="G92" s="17">
        <v>3.0</v>
      </c>
      <c r="H92" s="17">
        <v>4.0</v>
      </c>
      <c r="I92" s="17"/>
      <c r="J92" s="17"/>
      <c r="K92" s="17"/>
      <c r="L92" s="19">
        <f t="shared" si="4"/>
        <v>11</v>
      </c>
      <c r="M92" s="20">
        <f t="shared" si="36"/>
        <v>66</v>
      </c>
      <c r="N92" s="21">
        <f t="shared" si="37"/>
        <v>98.834</v>
      </c>
      <c r="O92" s="22">
        <f t="shared" si="38"/>
        <v>102.079</v>
      </c>
      <c r="P92" s="23">
        <f t="shared" si="39"/>
        <v>105.48625</v>
      </c>
      <c r="Q92" s="24">
        <f t="shared" si="40"/>
        <v>109.0638625</v>
      </c>
      <c r="R92" s="25">
        <f t="shared" si="31"/>
        <v>116.5768488</v>
      </c>
      <c r="S92" s="26">
        <f t="shared" si="11"/>
        <v>32.834</v>
      </c>
      <c r="T92" s="26">
        <f t="shared" si="12"/>
        <v>36.079</v>
      </c>
      <c r="U92" s="26">
        <f t="shared" si="13"/>
        <v>39.48625</v>
      </c>
      <c r="V92" s="26">
        <f t="shared" si="14"/>
        <v>43.0638625</v>
      </c>
      <c r="W92" s="19">
        <f t="shared" si="15"/>
        <v>50.57684875</v>
      </c>
      <c r="X92" s="31"/>
      <c r="Y92" s="6"/>
    </row>
    <row r="93" ht="14.25" customHeight="1">
      <c r="A93" s="70" t="s">
        <v>163</v>
      </c>
      <c r="B93" s="81">
        <v>229.0</v>
      </c>
      <c r="C93" s="82">
        <f t="shared" si="1"/>
        <v>2.29</v>
      </c>
      <c r="D93" s="83">
        <f t="shared" si="2"/>
        <v>3</v>
      </c>
      <c r="E93" s="17">
        <f t="shared" si="3"/>
        <v>-321</v>
      </c>
      <c r="F93" s="71">
        <v>0.0</v>
      </c>
      <c r="G93" s="17">
        <v>3.0</v>
      </c>
      <c r="H93" s="17"/>
      <c r="I93" s="17"/>
      <c r="J93" s="17"/>
      <c r="K93" s="17"/>
      <c r="L93" s="19">
        <f t="shared" si="4"/>
        <v>0</v>
      </c>
      <c r="M93" s="20">
        <f>$Z$19*2+L93</f>
        <v>110</v>
      </c>
      <c r="N93" s="21">
        <f t="shared" si="37"/>
        <v>79</v>
      </c>
      <c r="O93" s="22">
        <f t="shared" si="38"/>
        <v>82.245</v>
      </c>
      <c r="P93" s="23">
        <f t="shared" si="39"/>
        <v>85.65225</v>
      </c>
      <c r="Q93" s="24">
        <f t="shared" si="40"/>
        <v>89.2298625</v>
      </c>
      <c r="R93" s="25">
        <f t="shared" si="31"/>
        <v>96.74284875</v>
      </c>
      <c r="S93" s="26">
        <f t="shared" si="11"/>
        <v>-31</v>
      </c>
      <c r="T93" s="26">
        <f t="shared" si="12"/>
        <v>-27.755</v>
      </c>
      <c r="U93" s="26">
        <f t="shared" si="13"/>
        <v>-24.34775</v>
      </c>
      <c r="V93" s="26">
        <f t="shared" si="14"/>
        <v>-20.7701375</v>
      </c>
      <c r="W93" s="19">
        <f t="shared" si="15"/>
        <v>-13.25715125</v>
      </c>
      <c r="X93" s="31"/>
      <c r="Y93" s="6"/>
    </row>
    <row r="94" ht="14.25" customHeight="1">
      <c r="A94" s="70" t="s">
        <v>164</v>
      </c>
      <c r="B94" s="81">
        <v>52.0</v>
      </c>
      <c r="C94" s="82">
        <f t="shared" si="1"/>
        <v>0.52</v>
      </c>
      <c r="D94" s="83">
        <f t="shared" si="2"/>
        <v>1</v>
      </c>
      <c r="E94" s="17">
        <f t="shared" si="3"/>
        <v>-498</v>
      </c>
      <c r="F94" s="71">
        <v>0.0</v>
      </c>
      <c r="G94" s="17">
        <v>1.0</v>
      </c>
      <c r="H94" s="17"/>
      <c r="I94" s="17"/>
      <c r="J94" s="17"/>
      <c r="K94" s="17"/>
      <c r="L94" s="19">
        <f t="shared" si="4"/>
        <v>0</v>
      </c>
      <c r="M94" s="20">
        <f t="shared" ref="M94:M105" si="41">$Z$19+L94</f>
        <v>55</v>
      </c>
      <c r="N94" s="21">
        <f t="shared" si="37"/>
        <v>69.6</v>
      </c>
      <c r="O94" s="22">
        <f t="shared" si="38"/>
        <v>72.845</v>
      </c>
      <c r="P94" s="23">
        <f t="shared" si="39"/>
        <v>76.25225</v>
      </c>
      <c r="Q94" s="24">
        <f t="shared" si="40"/>
        <v>79.8298625</v>
      </c>
      <c r="R94" s="25">
        <f t="shared" si="31"/>
        <v>87.34284875</v>
      </c>
      <c r="S94" s="26">
        <f t="shared" si="11"/>
        <v>14.6</v>
      </c>
      <c r="T94" s="26">
        <f t="shared" si="12"/>
        <v>17.845</v>
      </c>
      <c r="U94" s="26">
        <f t="shared" si="13"/>
        <v>21.25225</v>
      </c>
      <c r="V94" s="26">
        <f t="shared" si="14"/>
        <v>24.8298625</v>
      </c>
      <c r="W94" s="19">
        <f t="shared" si="15"/>
        <v>32.34284875</v>
      </c>
      <c r="X94" s="31"/>
      <c r="Y94" s="6"/>
    </row>
    <row r="95" ht="14.25" customHeight="1">
      <c r="A95" s="70" t="s">
        <v>165</v>
      </c>
      <c r="B95" s="81">
        <v>1260.0</v>
      </c>
      <c r="C95" s="82">
        <f t="shared" si="1"/>
        <v>12.6</v>
      </c>
      <c r="D95" s="83">
        <f t="shared" si="2"/>
        <v>13</v>
      </c>
      <c r="E95" s="17">
        <f t="shared" si="3"/>
        <v>710</v>
      </c>
      <c r="F95" s="71">
        <v>8.0</v>
      </c>
      <c r="G95" s="17">
        <v>3.0</v>
      </c>
      <c r="H95" s="17">
        <v>4.0</v>
      </c>
      <c r="I95" s="17">
        <v>4.0</v>
      </c>
      <c r="J95" s="17">
        <v>2.0</v>
      </c>
      <c r="K95" s="17"/>
      <c r="L95" s="19">
        <f t="shared" si="4"/>
        <v>88</v>
      </c>
      <c r="M95" s="20">
        <f t="shared" si="41"/>
        <v>143</v>
      </c>
      <c r="N95" s="21">
        <f t="shared" si="37"/>
        <v>130.7967389</v>
      </c>
      <c r="O95" s="22">
        <f t="shared" si="38"/>
        <v>134.0417389</v>
      </c>
      <c r="P95" s="23">
        <f t="shared" si="39"/>
        <v>137.4489889</v>
      </c>
      <c r="Q95" s="24">
        <f t="shared" si="40"/>
        <v>141.0266014</v>
      </c>
      <c r="R95" s="25">
        <f t="shared" si="31"/>
        <v>148.5395877</v>
      </c>
      <c r="S95" s="26">
        <f t="shared" si="11"/>
        <v>-12.20326108</v>
      </c>
      <c r="T95" s="26">
        <f t="shared" si="12"/>
        <v>-8.958261075</v>
      </c>
      <c r="U95" s="26">
        <f t="shared" si="13"/>
        <v>-5.551011075</v>
      </c>
      <c r="V95" s="26">
        <f t="shared" si="14"/>
        <v>-1.973398575</v>
      </c>
      <c r="W95" s="19">
        <f t="shared" si="15"/>
        <v>5.539587675</v>
      </c>
      <c r="X95" s="31"/>
      <c r="Y95" s="6"/>
    </row>
    <row r="96" ht="14.25" customHeight="1">
      <c r="A96" s="70" t="s">
        <v>166</v>
      </c>
      <c r="B96" s="81">
        <v>0.0</v>
      </c>
      <c r="C96" s="82">
        <f t="shared" si="1"/>
        <v>0</v>
      </c>
      <c r="D96" s="83">
        <f t="shared" si="2"/>
        <v>0</v>
      </c>
      <c r="E96" s="17">
        <f t="shared" si="3"/>
        <v>-550</v>
      </c>
      <c r="F96" s="71">
        <v>0.0</v>
      </c>
      <c r="G96" s="17">
        <v>0.0</v>
      </c>
      <c r="H96" s="17"/>
      <c r="I96" s="17"/>
      <c r="J96" s="17"/>
      <c r="K96" s="17"/>
      <c r="L96" s="19">
        <f t="shared" si="4"/>
        <v>0</v>
      </c>
      <c r="M96" s="20">
        <f t="shared" si="41"/>
        <v>55</v>
      </c>
      <c r="N96" s="21">
        <f t="shared" si="37"/>
        <v>64.9</v>
      </c>
      <c r="O96" s="22">
        <f t="shared" si="38"/>
        <v>68.145</v>
      </c>
      <c r="P96" s="23">
        <f t="shared" si="39"/>
        <v>71.55225</v>
      </c>
      <c r="Q96" s="24">
        <f t="shared" si="40"/>
        <v>75.1298625</v>
      </c>
      <c r="R96" s="25">
        <f t="shared" si="31"/>
        <v>82.64284875</v>
      </c>
      <c r="S96" s="26">
        <f t="shared" si="11"/>
        <v>9.9</v>
      </c>
      <c r="T96" s="26">
        <f t="shared" si="12"/>
        <v>13.145</v>
      </c>
      <c r="U96" s="26">
        <f t="shared" si="13"/>
        <v>16.55225</v>
      </c>
      <c r="V96" s="26">
        <f t="shared" si="14"/>
        <v>20.1298625</v>
      </c>
      <c r="W96" s="19">
        <f t="shared" si="15"/>
        <v>27.64284875</v>
      </c>
      <c r="X96" s="31"/>
      <c r="Y96" s="6"/>
    </row>
    <row r="97" ht="14.25" customHeight="1">
      <c r="A97" s="70" t="s">
        <v>167</v>
      </c>
      <c r="B97" s="81">
        <v>252.0</v>
      </c>
      <c r="C97" s="82">
        <f t="shared" si="1"/>
        <v>2.52</v>
      </c>
      <c r="D97" s="83">
        <f t="shared" si="2"/>
        <v>3</v>
      </c>
      <c r="E97" s="17">
        <f t="shared" si="3"/>
        <v>-298</v>
      </c>
      <c r="F97" s="71">
        <v>0.0</v>
      </c>
      <c r="G97" s="17">
        <v>3.0</v>
      </c>
      <c r="H97" s="17"/>
      <c r="I97" s="17"/>
      <c r="J97" s="17"/>
      <c r="K97" s="17"/>
      <c r="L97" s="19">
        <f t="shared" si="4"/>
        <v>0</v>
      </c>
      <c r="M97" s="20">
        <f t="shared" si="41"/>
        <v>55</v>
      </c>
      <c r="N97" s="21">
        <f t="shared" si="37"/>
        <v>79</v>
      </c>
      <c r="O97" s="22">
        <f t="shared" si="38"/>
        <v>82.245</v>
      </c>
      <c r="P97" s="23">
        <f t="shared" si="39"/>
        <v>85.65225</v>
      </c>
      <c r="Q97" s="24">
        <f t="shared" si="40"/>
        <v>89.2298625</v>
      </c>
      <c r="R97" s="25">
        <f t="shared" si="31"/>
        <v>96.74284875</v>
      </c>
      <c r="S97" s="26">
        <f t="shared" si="11"/>
        <v>24</v>
      </c>
      <c r="T97" s="26">
        <f t="shared" si="12"/>
        <v>27.245</v>
      </c>
      <c r="U97" s="26">
        <f t="shared" si="13"/>
        <v>30.65225</v>
      </c>
      <c r="V97" s="26">
        <f t="shared" si="14"/>
        <v>34.2298625</v>
      </c>
      <c r="W97" s="19">
        <f t="shared" si="15"/>
        <v>41.74284875</v>
      </c>
      <c r="X97" s="31"/>
      <c r="Y97" s="6"/>
    </row>
    <row r="98" ht="14.25" customHeight="1">
      <c r="A98" s="70" t="s">
        <v>168</v>
      </c>
      <c r="B98" s="81">
        <v>2622.0</v>
      </c>
      <c r="C98" s="82">
        <f t="shared" si="1"/>
        <v>26.22</v>
      </c>
      <c r="D98" s="83">
        <f t="shared" si="2"/>
        <v>27</v>
      </c>
      <c r="E98" s="17">
        <f t="shared" si="3"/>
        <v>2072</v>
      </c>
      <c r="F98" s="71">
        <v>21.0</v>
      </c>
      <c r="G98" s="17">
        <v>3.0</v>
      </c>
      <c r="H98" s="17">
        <v>4.0</v>
      </c>
      <c r="I98" s="17">
        <v>4.0</v>
      </c>
      <c r="J98" s="17">
        <v>4.0</v>
      </c>
      <c r="K98" s="17">
        <f>D98-J98-I98-H98-G98</f>
        <v>12</v>
      </c>
      <c r="L98" s="19">
        <f t="shared" si="4"/>
        <v>231</v>
      </c>
      <c r="M98" s="20">
        <f t="shared" si="41"/>
        <v>286</v>
      </c>
      <c r="N98" s="21">
        <f t="shared" si="37"/>
        <v>211.7043181</v>
      </c>
      <c r="O98" s="22">
        <f t="shared" si="38"/>
        <v>214.9493181</v>
      </c>
      <c r="P98" s="23">
        <f t="shared" si="39"/>
        <v>218.3565681</v>
      </c>
      <c r="Q98" s="24">
        <f t="shared" si="40"/>
        <v>221.9341806</v>
      </c>
      <c r="R98" s="25">
        <f t="shared" si="31"/>
        <v>229.4471669</v>
      </c>
      <c r="S98" s="26">
        <f t="shared" si="11"/>
        <v>-74.29568185</v>
      </c>
      <c r="T98" s="26">
        <f t="shared" si="12"/>
        <v>-71.05068185</v>
      </c>
      <c r="U98" s="26">
        <f t="shared" si="13"/>
        <v>-67.64343185</v>
      </c>
      <c r="V98" s="26">
        <f t="shared" si="14"/>
        <v>-64.06581935</v>
      </c>
      <c r="W98" s="19">
        <f t="shared" si="15"/>
        <v>-56.5528331</v>
      </c>
      <c r="X98" s="31"/>
      <c r="Y98" s="6"/>
    </row>
    <row r="99" ht="14.25" customHeight="1">
      <c r="A99" s="70" t="s">
        <v>169</v>
      </c>
      <c r="B99" s="81">
        <v>238.0</v>
      </c>
      <c r="C99" s="82">
        <f t="shared" si="1"/>
        <v>2.38</v>
      </c>
      <c r="D99" s="83">
        <f t="shared" si="2"/>
        <v>3</v>
      </c>
      <c r="E99" s="17">
        <f t="shared" si="3"/>
        <v>-312</v>
      </c>
      <c r="F99" s="71">
        <v>0.0</v>
      </c>
      <c r="G99" s="17">
        <v>3.0</v>
      </c>
      <c r="H99" s="17"/>
      <c r="I99" s="17"/>
      <c r="J99" s="17"/>
      <c r="K99" s="17"/>
      <c r="L99" s="19">
        <f t="shared" si="4"/>
        <v>0</v>
      </c>
      <c r="M99" s="20">
        <f t="shared" si="41"/>
        <v>55</v>
      </c>
      <c r="N99" s="21">
        <f t="shared" si="37"/>
        <v>79</v>
      </c>
      <c r="O99" s="22">
        <f t="shared" si="38"/>
        <v>82.245</v>
      </c>
      <c r="P99" s="23">
        <f t="shared" si="39"/>
        <v>85.65225</v>
      </c>
      <c r="Q99" s="24">
        <f t="shared" si="40"/>
        <v>89.2298625</v>
      </c>
      <c r="R99" s="25">
        <f t="shared" si="31"/>
        <v>96.74284875</v>
      </c>
      <c r="S99" s="26">
        <f t="shared" si="11"/>
        <v>24</v>
      </c>
      <c r="T99" s="26">
        <f t="shared" si="12"/>
        <v>27.245</v>
      </c>
      <c r="U99" s="26">
        <f t="shared" si="13"/>
        <v>30.65225</v>
      </c>
      <c r="V99" s="26">
        <f t="shared" si="14"/>
        <v>34.2298625</v>
      </c>
      <c r="W99" s="19">
        <f t="shared" si="15"/>
        <v>41.74284875</v>
      </c>
      <c r="X99" s="31"/>
      <c r="Y99" s="6"/>
    </row>
    <row r="100" ht="14.25" customHeight="1">
      <c r="A100" s="70" t="s">
        <v>170</v>
      </c>
      <c r="B100" s="81">
        <v>557.0</v>
      </c>
      <c r="C100" s="82">
        <f t="shared" si="1"/>
        <v>5.57</v>
      </c>
      <c r="D100" s="83">
        <f t="shared" si="2"/>
        <v>6</v>
      </c>
      <c r="E100" s="17">
        <f t="shared" si="3"/>
        <v>7</v>
      </c>
      <c r="F100" s="71">
        <f>ROUNDUP(E100/130,0)</f>
        <v>1</v>
      </c>
      <c r="G100" s="17">
        <v>3.0</v>
      </c>
      <c r="H100" s="17">
        <v>3.0</v>
      </c>
      <c r="I100" s="17"/>
      <c r="J100" s="17"/>
      <c r="K100" s="17"/>
      <c r="L100" s="19">
        <f t="shared" si="4"/>
        <v>11</v>
      </c>
      <c r="M100" s="20">
        <f t="shared" si="41"/>
        <v>66</v>
      </c>
      <c r="N100" s="21">
        <f t="shared" si="37"/>
        <v>93.8755</v>
      </c>
      <c r="O100" s="22">
        <f t="shared" si="38"/>
        <v>97.1205</v>
      </c>
      <c r="P100" s="23">
        <f t="shared" si="39"/>
        <v>100.52775</v>
      </c>
      <c r="Q100" s="24">
        <f t="shared" si="40"/>
        <v>104.1053625</v>
      </c>
      <c r="R100" s="25">
        <f t="shared" si="31"/>
        <v>111.6183488</v>
      </c>
      <c r="S100" s="26">
        <f t="shared" si="11"/>
        <v>27.8755</v>
      </c>
      <c r="T100" s="26">
        <f t="shared" si="12"/>
        <v>31.1205</v>
      </c>
      <c r="U100" s="26">
        <f t="shared" si="13"/>
        <v>34.52775</v>
      </c>
      <c r="V100" s="26">
        <f t="shared" si="14"/>
        <v>38.1053625</v>
      </c>
      <c r="W100" s="19">
        <f t="shared" si="15"/>
        <v>45.61834875</v>
      </c>
      <c r="X100" s="31"/>
      <c r="Y100" s="6"/>
    </row>
    <row r="101" ht="14.25" customHeight="1">
      <c r="A101" s="70" t="s">
        <v>171</v>
      </c>
      <c r="B101" s="81">
        <v>0.0</v>
      </c>
      <c r="C101" s="82">
        <f t="shared" si="1"/>
        <v>0</v>
      </c>
      <c r="D101" s="83">
        <f t="shared" si="2"/>
        <v>0</v>
      </c>
      <c r="E101" s="17">
        <f t="shared" si="3"/>
        <v>-550</v>
      </c>
      <c r="F101" s="71">
        <v>0.0</v>
      </c>
      <c r="G101" s="17">
        <v>0.0</v>
      </c>
      <c r="H101" s="17"/>
      <c r="I101" s="17"/>
      <c r="J101" s="17"/>
      <c r="K101" s="17"/>
      <c r="L101" s="19">
        <f t="shared" si="4"/>
        <v>0</v>
      </c>
      <c r="M101" s="20">
        <f t="shared" si="41"/>
        <v>55</v>
      </c>
      <c r="N101" s="21">
        <f t="shared" si="37"/>
        <v>64.9</v>
      </c>
      <c r="O101" s="22">
        <f t="shared" si="38"/>
        <v>68.145</v>
      </c>
      <c r="P101" s="23">
        <f t="shared" si="39"/>
        <v>71.55225</v>
      </c>
      <c r="Q101" s="24">
        <f t="shared" si="40"/>
        <v>75.1298625</v>
      </c>
      <c r="R101" s="25">
        <f t="shared" si="31"/>
        <v>82.64284875</v>
      </c>
      <c r="S101" s="26">
        <f t="shared" si="11"/>
        <v>9.9</v>
      </c>
      <c r="T101" s="26">
        <f t="shared" si="12"/>
        <v>13.145</v>
      </c>
      <c r="U101" s="26">
        <f t="shared" si="13"/>
        <v>16.55225</v>
      </c>
      <c r="V101" s="26">
        <f t="shared" si="14"/>
        <v>20.1298625</v>
      </c>
      <c r="W101" s="19">
        <f t="shared" si="15"/>
        <v>27.64284875</v>
      </c>
      <c r="X101" s="31"/>
      <c r="Y101" s="6"/>
    </row>
    <row r="102" ht="14.25" customHeight="1">
      <c r="A102" s="70" t="s">
        <v>172</v>
      </c>
      <c r="B102" s="81">
        <v>581.0</v>
      </c>
      <c r="C102" s="82">
        <f t="shared" si="1"/>
        <v>5.81</v>
      </c>
      <c r="D102" s="83">
        <f t="shared" si="2"/>
        <v>6</v>
      </c>
      <c r="E102" s="17">
        <f t="shared" si="3"/>
        <v>31</v>
      </c>
      <c r="F102" s="71">
        <v>1.0</v>
      </c>
      <c r="G102" s="17">
        <v>3.0</v>
      </c>
      <c r="H102" s="17">
        <v>3.0</v>
      </c>
      <c r="I102" s="17"/>
      <c r="J102" s="17"/>
      <c r="K102" s="17"/>
      <c r="L102" s="19">
        <f t="shared" si="4"/>
        <v>11</v>
      </c>
      <c r="M102" s="20">
        <f t="shared" si="41"/>
        <v>66</v>
      </c>
      <c r="N102" s="21">
        <f t="shared" si="37"/>
        <v>93.8755</v>
      </c>
      <c r="O102" s="22">
        <f t="shared" si="38"/>
        <v>97.1205</v>
      </c>
      <c r="P102" s="23">
        <f t="shared" si="39"/>
        <v>100.52775</v>
      </c>
      <c r="Q102" s="24">
        <f t="shared" si="40"/>
        <v>104.1053625</v>
      </c>
      <c r="R102" s="25">
        <f t="shared" si="31"/>
        <v>111.6183488</v>
      </c>
      <c r="S102" s="26">
        <f t="shared" si="11"/>
        <v>27.8755</v>
      </c>
      <c r="T102" s="26">
        <f t="shared" si="12"/>
        <v>31.1205</v>
      </c>
      <c r="U102" s="26">
        <f t="shared" si="13"/>
        <v>34.52775</v>
      </c>
      <c r="V102" s="26">
        <f t="shared" si="14"/>
        <v>38.1053625</v>
      </c>
      <c r="W102" s="19">
        <f t="shared" si="15"/>
        <v>45.61834875</v>
      </c>
      <c r="X102" s="31"/>
      <c r="Y102" s="6"/>
    </row>
    <row r="103" ht="14.25" customHeight="1">
      <c r="A103" s="70" t="s">
        <v>173</v>
      </c>
      <c r="B103" s="81">
        <v>0.0</v>
      </c>
      <c r="C103" s="82">
        <f t="shared" si="1"/>
        <v>0</v>
      </c>
      <c r="D103" s="83">
        <f t="shared" si="2"/>
        <v>0</v>
      </c>
      <c r="E103" s="17">
        <f t="shared" si="3"/>
        <v>-550</v>
      </c>
      <c r="F103" s="71">
        <v>0.0</v>
      </c>
      <c r="G103" s="17">
        <v>0.0</v>
      </c>
      <c r="H103" s="17"/>
      <c r="I103" s="17"/>
      <c r="J103" s="17"/>
      <c r="K103" s="17"/>
      <c r="L103" s="19">
        <f t="shared" si="4"/>
        <v>0</v>
      </c>
      <c r="M103" s="20">
        <f t="shared" si="41"/>
        <v>55</v>
      </c>
      <c r="N103" s="21">
        <f t="shared" si="37"/>
        <v>64.9</v>
      </c>
      <c r="O103" s="22">
        <f t="shared" si="38"/>
        <v>68.145</v>
      </c>
      <c r="P103" s="23">
        <f t="shared" si="39"/>
        <v>71.55225</v>
      </c>
      <c r="Q103" s="24">
        <f t="shared" si="40"/>
        <v>75.1298625</v>
      </c>
      <c r="R103" s="25">
        <f t="shared" si="31"/>
        <v>82.64284875</v>
      </c>
      <c r="S103" s="26">
        <f t="shared" si="11"/>
        <v>9.9</v>
      </c>
      <c r="T103" s="26">
        <f t="shared" si="12"/>
        <v>13.145</v>
      </c>
      <c r="U103" s="26">
        <f t="shared" si="13"/>
        <v>16.55225</v>
      </c>
      <c r="V103" s="26">
        <f t="shared" si="14"/>
        <v>20.1298625</v>
      </c>
      <c r="W103" s="19">
        <f t="shared" si="15"/>
        <v>27.64284875</v>
      </c>
      <c r="X103" s="31"/>
      <c r="Y103" s="6"/>
    </row>
    <row r="104" ht="14.25" customHeight="1">
      <c r="A104" s="70" t="s">
        <v>174</v>
      </c>
      <c r="B104" s="81">
        <v>0.0</v>
      </c>
      <c r="C104" s="82">
        <f t="shared" si="1"/>
        <v>0</v>
      </c>
      <c r="D104" s="83">
        <f t="shared" si="2"/>
        <v>0</v>
      </c>
      <c r="E104" s="17">
        <f t="shared" si="3"/>
        <v>-550</v>
      </c>
      <c r="F104" s="71">
        <v>0.0</v>
      </c>
      <c r="G104" s="17">
        <v>0.0</v>
      </c>
      <c r="H104" s="17"/>
      <c r="I104" s="17"/>
      <c r="J104" s="17"/>
      <c r="K104" s="17"/>
      <c r="L104" s="19">
        <f t="shared" si="4"/>
        <v>0</v>
      </c>
      <c r="M104" s="20">
        <f t="shared" si="41"/>
        <v>55</v>
      </c>
      <c r="N104" s="21">
        <f t="shared" si="37"/>
        <v>64.9</v>
      </c>
      <c r="O104" s="22">
        <f t="shared" si="38"/>
        <v>68.145</v>
      </c>
      <c r="P104" s="23">
        <f t="shared" si="39"/>
        <v>71.55225</v>
      </c>
      <c r="Q104" s="24">
        <f t="shared" si="40"/>
        <v>75.1298625</v>
      </c>
      <c r="R104" s="25">
        <f t="shared" si="31"/>
        <v>82.64284875</v>
      </c>
      <c r="S104" s="26">
        <f t="shared" si="11"/>
        <v>9.9</v>
      </c>
      <c r="T104" s="26">
        <f t="shared" si="12"/>
        <v>13.145</v>
      </c>
      <c r="U104" s="26">
        <f t="shared" si="13"/>
        <v>16.55225</v>
      </c>
      <c r="V104" s="26">
        <f t="shared" si="14"/>
        <v>20.1298625</v>
      </c>
      <c r="W104" s="19">
        <f t="shared" si="15"/>
        <v>27.64284875</v>
      </c>
      <c r="X104" s="31"/>
      <c r="Y104" s="6"/>
    </row>
    <row r="105" ht="14.25" customHeight="1">
      <c r="A105" s="70" t="s">
        <v>175</v>
      </c>
      <c r="B105" s="81">
        <v>1061.0</v>
      </c>
      <c r="C105" s="82">
        <f t="shared" si="1"/>
        <v>10.61</v>
      </c>
      <c r="D105" s="83">
        <f t="shared" si="2"/>
        <v>11</v>
      </c>
      <c r="E105" s="17">
        <f t="shared" si="3"/>
        <v>511</v>
      </c>
      <c r="F105" s="71">
        <v>6.0</v>
      </c>
      <c r="G105" s="17">
        <v>3.0</v>
      </c>
      <c r="H105" s="17">
        <v>4.0</v>
      </c>
      <c r="I105" s="17">
        <v>4.0</v>
      </c>
      <c r="J105" s="17"/>
      <c r="K105" s="17"/>
      <c r="L105" s="19">
        <f t="shared" si="4"/>
        <v>66</v>
      </c>
      <c r="M105" s="20">
        <f t="shared" si="41"/>
        <v>121</v>
      </c>
      <c r="N105" s="21">
        <f t="shared" si="37"/>
        <v>119.75887</v>
      </c>
      <c r="O105" s="22">
        <f t="shared" si="38"/>
        <v>123.00387</v>
      </c>
      <c r="P105" s="23">
        <f t="shared" si="39"/>
        <v>126.41112</v>
      </c>
      <c r="Q105" s="24">
        <f t="shared" si="40"/>
        <v>129.9887325</v>
      </c>
      <c r="R105" s="25">
        <f t="shared" si="31"/>
        <v>137.5017188</v>
      </c>
      <c r="S105" s="26">
        <f t="shared" si="11"/>
        <v>-1.24113</v>
      </c>
      <c r="T105" s="26">
        <f t="shared" si="12"/>
        <v>2.00387</v>
      </c>
      <c r="U105" s="26">
        <f t="shared" si="13"/>
        <v>5.41112</v>
      </c>
      <c r="V105" s="26">
        <f t="shared" si="14"/>
        <v>8.9887325</v>
      </c>
      <c r="W105" s="19">
        <f t="shared" si="15"/>
        <v>16.50171875</v>
      </c>
      <c r="X105" s="31"/>
      <c r="Y105" s="6"/>
    </row>
    <row r="106" ht="14.25" customHeight="1">
      <c r="A106" s="75" t="s">
        <v>176</v>
      </c>
      <c r="B106" s="82">
        <v>0.0</v>
      </c>
      <c r="C106" s="82">
        <f t="shared" si="1"/>
        <v>0</v>
      </c>
      <c r="D106" s="83">
        <f t="shared" si="2"/>
        <v>0</v>
      </c>
      <c r="E106" s="17">
        <f t="shared" si="3"/>
        <v>-550</v>
      </c>
      <c r="F106" s="71">
        <v>0.0</v>
      </c>
      <c r="G106" s="17">
        <v>0.0</v>
      </c>
      <c r="H106" s="17">
        <v>0.0</v>
      </c>
      <c r="I106" s="17">
        <v>0.0</v>
      </c>
      <c r="J106" s="17">
        <v>0.0</v>
      </c>
      <c r="K106" s="17">
        <v>0.0</v>
      </c>
      <c r="L106" s="19">
        <f t="shared" si="4"/>
        <v>0</v>
      </c>
      <c r="M106" s="20">
        <f>$Z$21+L106</f>
        <v>340.82</v>
      </c>
      <c r="N106" s="21">
        <f>G106*$Z$3+H106*$Z$4+I106*$Z$5+J106*$Z$6+K106*$Z$7+AA21</f>
        <v>402.1676</v>
      </c>
      <c r="O106" s="22">
        <f>G106*$Z$3+H106*$Z$4+I106*$Z$5+J106*$Z$6+K106*$Z$7+AB21</f>
        <v>422.27598</v>
      </c>
      <c r="P106" s="23">
        <f>G106*$Z$3+H106*$Z$4+I106*$Z$5+J106*$Z$6+K106*$Z$7+AC21</f>
        <v>443.389779</v>
      </c>
      <c r="Q106" s="24">
        <f>G106*$Z$3+H106*$Z$4+I106*$Z$5+J106*$Z$6+K106*$Z$7+$AD$21</f>
        <v>465.559268</v>
      </c>
      <c r="R106" s="25">
        <f>G106*$Z$3+H106*$Z$4+I106*$Z$5+J106*$Z$6+K106*$Z$7+AE21</f>
        <v>512.1151947</v>
      </c>
      <c r="S106" s="26">
        <f t="shared" si="11"/>
        <v>61.3476</v>
      </c>
      <c r="T106" s="26">
        <f t="shared" si="12"/>
        <v>81.45598</v>
      </c>
      <c r="U106" s="26">
        <f t="shared" si="13"/>
        <v>102.569779</v>
      </c>
      <c r="V106" s="26">
        <f t="shared" si="14"/>
        <v>124.739268</v>
      </c>
      <c r="W106" s="19">
        <f t="shared" si="15"/>
        <v>171.2951947</v>
      </c>
      <c r="X106" s="31"/>
      <c r="Y106" s="6"/>
    </row>
    <row r="107" ht="14.25" customHeight="1">
      <c r="A107" s="70" t="s">
        <v>177</v>
      </c>
      <c r="B107" s="81">
        <v>415.0</v>
      </c>
      <c r="C107" s="82">
        <f t="shared" si="1"/>
        <v>4.15</v>
      </c>
      <c r="D107" s="83">
        <f t="shared" si="2"/>
        <v>5</v>
      </c>
      <c r="E107" s="17">
        <f t="shared" si="3"/>
        <v>-135</v>
      </c>
      <c r="F107" s="71">
        <v>0.0</v>
      </c>
      <c r="G107" s="17">
        <v>3.0</v>
      </c>
      <c r="H107" s="17">
        <v>2.0</v>
      </c>
      <c r="I107" s="17"/>
      <c r="J107" s="17"/>
      <c r="K107" s="17"/>
      <c r="L107" s="19">
        <f t="shared" si="4"/>
        <v>0</v>
      </c>
      <c r="M107" s="20">
        <f t="shared" ref="M107:M114" si="42">$Z$19+L107</f>
        <v>55</v>
      </c>
      <c r="N107" s="21">
        <f t="shared" ref="N107:N138" si="43">G107*$Z$3+H107*$Z$4+I107*$Z$5+J107*$Z$6+K107*$Z$7+$AA$19</f>
        <v>88.917</v>
      </c>
      <c r="O107" s="22">
        <f t="shared" ref="O107:O138" si="44">G107*$Z$3+H107*$Z$4+I107*$Z$5+J107*$Z$6+K107*$Z$7+$AB$19</f>
        <v>92.162</v>
      </c>
      <c r="P107" s="23">
        <f t="shared" ref="P107:P138" si="45">G107*$Z$3+H107*$Z$4+I107*$Z$5+J107*$Z$6+K107*$Z$7+$AC$19</f>
        <v>95.56925</v>
      </c>
      <c r="Q107" s="24">
        <f t="shared" ref="Q107:Q138" si="46">G107*$Z$3+H107*$Z$4+I107*$Z$5+J107*$Z$6+K107*$Z$7+$AD$19</f>
        <v>99.1468625</v>
      </c>
      <c r="R107" s="25">
        <f t="shared" ref="R107:R138" si="47">G107*$Z$3+H107*$Z$4+I107*$Z$5+J107*$Z$6+K107*$Z$7+$AE$19</f>
        <v>106.6598488</v>
      </c>
      <c r="S107" s="26">
        <f t="shared" si="11"/>
        <v>33.917</v>
      </c>
      <c r="T107" s="26">
        <f t="shared" si="12"/>
        <v>37.162</v>
      </c>
      <c r="U107" s="26">
        <f t="shared" si="13"/>
        <v>40.56925</v>
      </c>
      <c r="V107" s="26">
        <f t="shared" si="14"/>
        <v>44.1468625</v>
      </c>
      <c r="W107" s="19">
        <f t="shared" si="15"/>
        <v>51.65984875</v>
      </c>
      <c r="X107" s="31"/>
      <c r="Y107" s="6"/>
    </row>
    <row r="108" ht="14.25" customHeight="1">
      <c r="A108" s="70" t="s">
        <v>178</v>
      </c>
      <c r="B108" s="81">
        <v>55.0</v>
      </c>
      <c r="C108" s="82">
        <f t="shared" si="1"/>
        <v>0.55</v>
      </c>
      <c r="D108" s="83">
        <f t="shared" si="2"/>
        <v>1</v>
      </c>
      <c r="E108" s="17">
        <f t="shared" si="3"/>
        <v>-495</v>
      </c>
      <c r="F108" s="71">
        <v>0.0</v>
      </c>
      <c r="G108" s="17">
        <v>1.0</v>
      </c>
      <c r="H108" s="17"/>
      <c r="I108" s="17"/>
      <c r="J108" s="17"/>
      <c r="K108" s="17"/>
      <c r="L108" s="19">
        <f t="shared" si="4"/>
        <v>0</v>
      </c>
      <c r="M108" s="20">
        <f t="shared" si="42"/>
        <v>55</v>
      </c>
      <c r="N108" s="21">
        <f t="shared" si="43"/>
        <v>69.6</v>
      </c>
      <c r="O108" s="22">
        <f t="shared" si="44"/>
        <v>72.845</v>
      </c>
      <c r="P108" s="23">
        <f t="shared" si="45"/>
        <v>76.25225</v>
      </c>
      <c r="Q108" s="24">
        <f t="shared" si="46"/>
        <v>79.8298625</v>
      </c>
      <c r="R108" s="25">
        <f t="shared" si="47"/>
        <v>87.34284875</v>
      </c>
      <c r="S108" s="26">
        <f t="shared" si="11"/>
        <v>14.6</v>
      </c>
      <c r="T108" s="26">
        <f t="shared" si="12"/>
        <v>17.845</v>
      </c>
      <c r="U108" s="26">
        <f t="shared" si="13"/>
        <v>21.25225</v>
      </c>
      <c r="V108" s="26">
        <f t="shared" si="14"/>
        <v>24.8298625</v>
      </c>
      <c r="W108" s="19">
        <f t="shared" si="15"/>
        <v>32.34284875</v>
      </c>
      <c r="X108" s="31"/>
      <c r="Y108" s="6"/>
    </row>
    <row r="109" ht="14.25" customHeight="1">
      <c r="A109" s="70" t="s">
        <v>179</v>
      </c>
      <c r="B109" s="81">
        <v>351.0</v>
      </c>
      <c r="C109" s="82">
        <f t="shared" si="1"/>
        <v>3.51</v>
      </c>
      <c r="D109" s="83">
        <f t="shared" si="2"/>
        <v>4</v>
      </c>
      <c r="E109" s="17">
        <f t="shared" si="3"/>
        <v>-199</v>
      </c>
      <c r="F109" s="71">
        <v>0.0</v>
      </c>
      <c r="G109" s="17">
        <v>3.0</v>
      </c>
      <c r="H109" s="17">
        <v>1.0</v>
      </c>
      <c r="I109" s="17"/>
      <c r="J109" s="17"/>
      <c r="K109" s="17"/>
      <c r="L109" s="19">
        <f t="shared" si="4"/>
        <v>0</v>
      </c>
      <c r="M109" s="20">
        <f t="shared" si="42"/>
        <v>55</v>
      </c>
      <c r="N109" s="21">
        <f t="shared" si="43"/>
        <v>83.9585</v>
      </c>
      <c r="O109" s="22">
        <f t="shared" si="44"/>
        <v>87.2035</v>
      </c>
      <c r="P109" s="23">
        <f t="shared" si="45"/>
        <v>90.61075</v>
      </c>
      <c r="Q109" s="24">
        <f t="shared" si="46"/>
        <v>94.1883625</v>
      </c>
      <c r="R109" s="25">
        <f t="shared" si="47"/>
        <v>101.7013488</v>
      </c>
      <c r="S109" s="26">
        <f t="shared" si="11"/>
        <v>28.9585</v>
      </c>
      <c r="T109" s="26">
        <f t="shared" si="12"/>
        <v>32.2035</v>
      </c>
      <c r="U109" s="26">
        <f t="shared" si="13"/>
        <v>35.61075</v>
      </c>
      <c r="V109" s="26">
        <f t="shared" si="14"/>
        <v>39.1883625</v>
      </c>
      <c r="W109" s="19">
        <f t="shared" si="15"/>
        <v>46.70134875</v>
      </c>
      <c r="X109" s="31"/>
      <c r="Y109" s="6"/>
    </row>
    <row r="110" ht="14.25" customHeight="1">
      <c r="A110" s="70" t="s">
        <v>180</v>
      </c>
      <c r="B110" s="81">
        <v>284.0</v>
      </c>
      <c r="C110" s="82">
        <f t="shared" si="1"/>
        <v>2.84</v>
      </c>
      <c r="D110" s="83">
        <f t="shared" si="2"/>
        <v>3</v>
      </c>
      <c r="E110" s="17">
        <f t="shared" si="3"/>
        <v>-266</v>
      </c>
      <c r="F110" s="71">
        <v>0.0</v>
      </c>
      <c r="G110" s="17">
        <v>3.0</v>
      </c>
      <c r="H110" s="17"/>
      <c r="I110" s="17"/>
      <c r="J110" s="17"/>
      <c r="K110" s="17"/>
      <c r="L110" s="19">
        <f t="shared" si="4"/>
        <v>0</v>
      </c>
      <c r="M110" s="20">
        <f t="shared" si="42"/>
        <v>55</v>
      </c>
      <c r="N110" s="21">
        <f t="shared" si="43"/>
        <v>79</v>
      </c>
      <c r="O110" s="22">
        <f t="shared" si="44"/>
        <v>82.245</v>
      </c>
      <c r="P110" s="23">
        <f t="shared" si="45"/>
        <v>85.65225</v>
      </c>
      <c r="Q110" s="24">
        <f t="shared" si="46"/>
        <v>89.2298625</v>
      </c>
      <c r="R110" s="25">
        <f t="shared" si="47"/>
        <v>96.74284875</v>
      </c>
      <c r="S110" s="26">
        <f t="shared" si="11"/>
        <v>24</v>
      </c>
      <c r="T110" s="26">
        <f t="shared" si="12"/>
        <v>27.245</v>
      </c>
      <c r="U110" s="26">
        <f t="shared" si="13"/>
        <v>30.65225</v>
      </c>
      <c r="V110" s="26">
        <f t="shared" si="14"/>
        <v>34.2298625</v>
      </c>
      <c r="W110" s="19">
        <f t="shared" si="15"/>
        <v>41.74284875</v>
      </c>
      <c r="X110" s="31"/>
      <c r="Y110" s="6"/>
    </row>
    <row r="111" ht="14.25" customHeight="1">
      <c r="A111" s="70" t="s">
        <v>181</v>
      </c>
      <c r="B111" s="81">
        <v>287.0</v>
      </c>
      <c r="C111" s="82">
        <f t="shared" si="1"/>
        <v>2.87</v>
      </c>
      <c r="D111" s="83">
        <f t="shared" si="2"/>
        <v>3</v>
      </c>
      <c r="E111" s="17">
        <f t="shared" si="3"/>
        <v>-263</v>
      </c>
      <c r="F111" s="71">
        <v>0.0</v>
      </c>
      <c r="G111" s="17">
        <v>3.0</v>
      </c>
      <c r="H111" s="17"/>
      <c r="I111" s="17"/>
      <c r="J111" s="17"/>
      <c r="K111" s="17"/>
      <c r="L111" s="19">
        <f t="shared" si="4"/>
        <v>0</v>
      </c>
      <c r="M111" s="20">
        <f t="shared" si="42"/>
        <v>55</v>
      </c>
      <c r="N111" s="21">
        <f t="shared" si="43"/>
        <v>79</v>
      </c>
      <c r="O111" s="22">
        <f t="shared" si="44"/>
        <v>82.245</v>
      </c>
      <c r="P111" s="23">
        <f t="shared" si="45"/>
        <v>85.65225</v>
      </c>
      <c r="Q111" s="24">
        <f t="shared" si="46"/>
        <v>89.2298625</v>
      </c>
      <c r="R111" s="25">
        <f t="shared" si="47"/>
        <v>96.74284875</v>
      </c>
      <c r="S111" s="26">
        <f t="shared" si="11"/>
        <v>24</v>
      </c>
      <c r="T111" s="26">
        <f t="shared" si="12"/>
        <v>27.245</v>
      </c>
      <c r="U111" s="26">
        <f t="shared" si="13"/>
        <v>30.65225</v>
      </c>
      <c r="V111" s="26">
        <f t="shared" si="14"/>
        <v>34.2298625</v>
      </c>
      <c r="W111" s="19">
        <f t="shared" si="15"/>
        <v>41.74284875</v>
      </c>
      <c r="X111" s="31"/>
      <c r="Y111" s="6"/>
    </row>
    <row r="112" ht="14.25" customHeight="1">
      <c r="A112" s="70" t="s">
        <v>182</v>
      </c>
      <c r="B112" s="81">
        <v>403.0</v>
      </c>
      <c r="C112" s="82">
        <f t="shared" si="1"/>
        <v>4.03</v>
      </c>
      <c r="D112" s="83">
        <f t="shared" si="2"/>
        <v>5</v>
      </c>
      <c r="E112" s="17">
        <f t="shared" si="3"/>
        <v>-147</v>
      </c>
      <c r="F112" s="71">
        <v>0.0</v>
      </c>
      <c r="G112" s="17">
        <v>3.0</v>
      </c>
      <c r="H112" s="17">
        <v>2.0</v>
      </c>
      <c r="I112" s="17"/>
      <c r="J112" s="17"/>
      <c r="K112" s="17"/>
      <c r="L112" s="19">
        <f t="shared" si="4"/>
        <v>0</v>
      </c>
      <c r="M112" s="20">
        <f t="shared" si="42"/>
        <v>55</v>
      </c>
      <c r="N112" s="21">
        <f t="shared" si="43"/>
        <v>88.917</v>
      </c>
      <c r="O112" s="22">
        <f t="shared" si="44"/>
        <v>92.162</v>
      </c>
      <c r="P112" s="23">
        <f t="shared" si="45"/>
        <v>95.56925</v>
      </c>
      <c r="Q112" s="24">
        <f t="shared" si="46"/>
        <v>99.1468625</v>
      </c>
      <c r="R112" s="25">
        <f t="shared" si="47"/>
        <v>106.6598488</v>
      </c>
      <c r="S112" s="26">
        <f t="shared" si="11"/>
        <v>33.917</v>
      </c>
      <c r="T112" s="26">
        <f t="shared" si="12"/>
        <v>37.162</v>
      </c>
      <c r="U112" s="26">
        <f t="shared" si="13"/>
        <v>40.56925</v>
      </c>
      <c r="V112" s="26">
        <f t="shared" si="14"/>
        <v>44.1468625</v>
      </c>
      <c r="W112" s="19">
        <f t="shared" si="15"/>
        <v>51.65984875</v>
      </c>
      <c r="X112" s="31"/>
      <c r="Y112" s="6"/>
    </row>
    <row r="113" ht="14.25" customHeight="1">
      <c r="A113" s="70" t="s">
        <v>183</v>
      </c>
      <c r="B113" s="81">
        <v>0.0</v>
      </c>
      <c r="C113" s="82">
        <f t="shared" si="1"/>
        <v>0</v>
      </c>
      <c r="D113" s="83">
        <f t="shared" si="2"/>
        <v>0</v>
      </c>
      <c r="E113" s="17">
        <f t="shared" si="3"/>
        <v>-550</v>
      </c>
      <c r="F113" s="71">
        <v>0.0</v>
      </c>
      <c r="G113" s="17">
        <v>0.0</v>
      </c>
      <c r="H113" s="17"/>
      <c r="I113" s="17"/>
      <c r="J113" s="17"/>
      <c r="K113" s="17"/>
      <c r="L113" s="19">
        <f t="shared" si="4"/>
        <v>0</v>
      </c>
      <c r="M113" s="20">
        <f t="shared" si="42"/>
        <v>55</v>
      </c>
      <c r="N113" s="21">
        <f t="shared" si="43"/>
        <v>64.9</v>
      </c>
      <c r="O113" s="22">
        <f t="shared" si="44"/>
        <v>68.145</v>
      </c>
      <c r="P113" s="23">
        <f t="shared" si="45"/>
        <v>71.55225</v>
      </c>
      <c r="Q113" s="24">
        <f t="shared" si="46"/>
        <v>75.1298625</v>
      </c>
      <c r="R113" s="25">
        <f t="shared" si="47"/>
        <v>82.64284875</v>
      </c>
      <c r="S113" s="26">
        <f t="shared" si="11"/>
        <v>9.9</v>
      </c>
      <c r="T113" s="26">
        <f t="shared" si="12"/>
        <v>13.145</v>
      </c>
      <c r="U113" s="26">
        <f t="shared" si="13"/>
        <v>16.55225</v>
      </c>
      <c r="V113" s="26">
        <f t="shared" si="14"/>
        <v>20.1298625</v>
      </c>
      <c r="W113" s="19">
        <f t="shared" si="15"/>
        <v>27.64284875</v>
      </c>
      <c r="X113" s="31"/>
      <c r="Y113" s="6"/>
    </row>
    <row r="114" ht="14.25" customHeight="1">
      <c r="A114" s="70" t="s">
        <v>184</v>
      </c>
      <c r="B114" s="81">
        <v>291.0</v>
      </c>
      <c r="C114" s="82">
        <f t="shared" si="1"/>
        <v>2.91</v>
      </c>
      <c r="D114" s="83">
        <f t="shared" si="2"/>
        <v>3</v>
      </c>
      <c r="E114" s="17">
        <f t="shared" si="3"/>
        <v>-259</v>
      </c>
      <c r="F114" s="71">
        <v>0.0</v>
      </c>
      <c r="G114" s="17">
        <v>3.0</v>
      </c>
      <c r="H114" s="17"/>
      <c r="I114" s="17"/>
      <c r="J114" s="17"/>
      <c r="K114" s="17"/>
      <c r="L114" s="19">
        <f t="shared" si="4"/>
        <v>0</v>
      </c>
      <c r="M114" s="20">
        <f t="shared" si="42"/>
        <v>55</v>
      </c>
      <c r="N114" s="21">
        <f t="shared" si="43"/>
        <v>79</v>
      </c>
      <c r="O114" s="22">
        <f t="shared" si="44"/>
        <v>82.245</v>
      </c>
      <c r="P114" s="23">
        <f t="shared" si="45"/>
        <v>85.65225</v>
      </c>
      <c r="Q114" s="24">
        <f t="shared" si="46"/>
        <v>89.2298625</v>
      </c>
      <c r="R114" s="25">
        <f t="shared" si="47"/>
        <v>96.74284875</v>
      </c>
      <c r="S114" s="26">
        <f t="shared" si="11"/>
        <v>24</v>
      </c>
      <c r="T114" s="26">
        <f t="shared" si="12"/>
        <v>27.245</v>
      </c>
      <c r="U114" s="26">
        <f t="shared" si="13"/>
        <v>30.65225</v>
      </c>
      <c r="V114" s="26">
        <f t="shared" si="14"/>
        <v>34.2298625</v>
      </c>
      <c r="W114" s="19">
        <f t="shared" si="15"/>
        <v>41.74284875</v>
      </c>
      <c r="X114" s="31"/>
      <c r="Y114" s="6"/>
    </row>
    <row r="115" ht="14.25" customHeight="1">
      <c r="A115" s="70" t="s">
        <v>185</v>
      </c>
      <c r="B115" s="81">
        <v>509.0</v>
      </c>
      <c r="C115" s="82">
        <f t="shared" si="1"/>
        <v>5.09</v>
      </c>
      <c r="D115" s="83">
        <f t="shared" si="2"/>
        <v>6</v>
      </c>
      <c r="E115" s="17">
        <f t="shared" si="3"/>
        <v>-41</v>
      </c>
      <c r="F115" s="71">
        <v>0.0</v>
      </c>
      <c r="G115" s="17">
        <v>3.0</v>
      </c>
      <c r="H115" s="17">
        <v>3.0</v>
      </c>
      <c r="I115" s="17"/>
      <c r="J115" s="17"/>
      <c r="K115" s="17"/>
      <c r="L115" s="19">
        <f t="shared" si="4"/>
        <v>0</v>
      </c>
      <c r="M115" s="20">
        <f>$Z$19*2+L115</f>
        <v>110</v>
      </c>
      <c r="N115" s="21">
        <f t="shared" si="43"/>
        <v>93.8755</v>
      </c>
      <c r="O115" s="22">
        <f t="shared" si="44"/>
        <v>97.1205</v>
      </c>
      <c r="P115" s="23">
        <f t="shared" si="45"/>
        <v>100.52775</v>
      </c>
      <c r="Q115" s="24">
        <f t="shared" si="46"/>
        <v>104.1053625</v>
      </c>
      <c r="R115" s="25">
        <f t="shared" si="47"/>
        <v>111.6183488</v>
      </c>
      <c r="S115" s="26">
        <f t="shared" si="11"/>
        <v>-16.1245</v>
      </c>
      <c r="T115" s="26">
        <f t="shared" si="12"/>
        <v>-12.8795</v>
      </c>
      <c r="U115" s="26">
        <f t="shared" si="13"/>
        <v>-9.47225</v>
      </c>
      <c r="V115" s="26">
        <f t="shared" si="14"/>
        <v>-5.8946375</v>
      </c>
      <c r="W115" s="19">
        <f t="shared" si="15"/>
        <v>1.61834875</v>
      </c>
      <c r="X115" s="31"/>
      <c r="Y115" s="6"/>
    </row>
    <row r="116" ht="14.25" customHeight="1">
      <c r="A116" s="70" t="s">
        <v>186</v>
      </c>
      <c r="B116" s="81">
        <v>145.0</v>
      </c>
      <c r="C116" s="82">
        <f t="shared" si="1"/>
        <v>1.45</v>
      </c>
      <c r="D116" s="83">
        <f t="shared" si="2"/>
        <v>2</v>
      </c>
      <c r="E116" s="17">
        <f t="shared" si="3"/>
        <v>-405</v>
      </c>
      <c r="F116" s="71">
        <v>0.0</v>
      </c>
      <c r="G116" s="17">
        <v>2.0</v>
      </c>
      <c r="H116" s="17"/>
      <c r="I116" s="17"/>
      <c r="J116" s="17"/>
      <c r="K116" s="17"/>
      <c r="L116" s="19">
        <f t="shared" si="4"/>
        <v>0</v>
      </c>
      <c r="M116" s="20">
        <f t="shared" ref="M116:M138" si="48">$Z$19+L116</f>
        <v>55</v>
      </c>
      <c r="N116" s="21">
        <f t="shared" si="43"/>
        <v>74.3</v>
      </c>
      <c r="O116" s="22">
        <f t="shared" si="44"/>
        <v>77.545</v>
      </c>
      <c r="P116" s="23">
        <f t="shared" si="45"/>
        <v>80.95225</v>
      </c>
      <c r="Q116" s="24">
        <f t="shared" si="46"/>
        <v>84.5298625</v>
      </c>
      <c r="R116" s="25">
        <f t="shared" si="47"/>
        <v>92.04284875</v>
      </c>
      <c r="S116" s="26">
        <f t="shared" si="11"/>
        <v>19.3</v>
      </c>
      <c r="T116" s="26">
        <f t="shared" si="12"/>
        <v>22.545</v>
      </c>
      <c r="U116" s="26">
        <f t="shared" si="13"/>
        <v>25.95225</v>
      </c>
      <c r="V116" s="26">
        <f t="shared" si="14"/>
        <v>29.5298625</v>
      </c>
      <c r="W116" s="19">
        <f t="shared" si="15"/>
        <v>37.04284875</v>
      </c>
      <c r="X116" s="31"/>
      <c r="Y116" s="6"/>
    </row>
    <row r="117" ht="14.25" customHeight="1">
      <c r="A117" s="70" t="s">
        <v>187</v>
      </c>
      <c r="B117" s="81">
        <v>437.0</v>
      </c>
      <c r="C117" s="82">
        <f t="shared" si="1"/>
        <v>4.37</v>
      </c>
      <c r="D117" s="83">
        <f t="shared" si="2"/>
        <v>5</v>
      </c>
      <c r="E117" s="17">
        <f t="shared" si="3"/>
        <v>-113</v>
      </c>
      <c r="F117" s="71">
        <v>0.0</v>
      </c>
      <c r="G117" s="17">
        <v>3.0</v>
      </c>
      <c r="H117" s="17">
        <v>2.0</v>
      </c>
      <c r="I117" s="17"/>
      <c r="J117" s="17"/>
      <c r="K117" s="17"/>
      <c r="L117" s="19">
        <f t="shared" si="4"/>
        <v>0</v>
      </c>
      <c r="M117" s="20">
        <f t="shared" si="48"/>
        <v>55</v>
      </c>
      <c r="N117" s="21">
        <f t="shared" si="43"/>
        <v>88.917</v>
      </c>
      <c r="O117" s="22">
        <f t="shared" si="44"/>
        <v>92.162</v>
      </c>
      <c r="P117" s="23">
        <f t="shared" si="45"/>
        <v>95.56925</v>
      </c>
      <c r="Q117" s="24">
        <f t="shared" si="46"/>
        <v>99.1468625</v>
      </c>
      <c r="R117" s="25">
        <f t="shared" si="47"/>
        <v>106.6598488</v>
      </c>
      <c r="S117" s="26">
        <f t="shared" si="11"/>
        <v>33.917</v>
      </c>
      <c r="T117" s="26">
        <f t="shared" si="12"/>
        <v>37.162</v>
      </c>
      <c r="U117" s="26">
        <f t="shared" si="13"/>
        <v>40.56925</v>
      </c>
      <c r="V117" s="26">
        <f t="shared" si="14"/>
        <v>44.1468625</v>
      </c>
      <c r="W117" s="19">
        <f t="shared" si="15"/>
        <v>51.65984875</v>
      </c>
      <c r="X117" s="31"/>
      <c r="Y117" s="6"/>
    </row>
    <row r="118" ht="14.25" customHeight="1">
      <c r="A118" s="70" t="s">
        <v>188</v>
      </c>
      <c r="B118" s="81">
        <v>17.0</v>
      </c>
      <c r="C118" s="82">
        <f t="shared" si="1"/>
        <v>0.17</v>
      </c>
      <c r="D118" s="83">
        <f t="shared" si="2"/>
        <v>1</v>
      </c>
      <c r="E118" s="17">
        <f t="shared" si="3"/>
        <v>-533</v>
      </c>
      <c r="F118" s="71">
        <v>0.0</v>
      </c>
      <c r="G118" s="17">
        <v>1.0</v>
      </c>
      <c r="H118" s="17">
        <v>0.0</v>
      </c>
      <c r="I118" s="17"/>
      <c r="J118" s="17"/>
      <c r="K118" s="17"/>
      <c r="L118" s="19">
        <f t="shared" si="4"/>
        <v>0</v>
      </c>
      <c r="M118" s="20">
        <f t="shared" si="48"/>
        <v>55</v>
      </c>
      <c r="N118" s="21">
        <f t="shared" si="43"/>
        <v>69.6</v>
      </c>
      <c r="O118" s="22">
        <f t="shared" si="44"/>
        <v>72.845</v>
      </c>
      <c r="P118" s="23">
        <f t="shared" si="45"/>
        <v>76.25225</v>
      </c>
      <c r="Q118" s="24">
        <f t="shared" si="46"/>
        <v>79.8298625</v>
      </c>
      <c r="R118" s="25">
        <f t="shared" si="47"/>
        <v>87.34284875</v>
      </c>
      <c r="S118" s="26">
        <f t="shared" si="11"/>
        <v>14.6</v>
      </c>
      <c r="T118" s="26">
        <f t="shared" si="12"/>
        <v>17.845</v>
      </c>
      <c r="U118" s="26">
        <f t="shared" si="13"/>
        <v>21.25225</v>
      </c>
      <c r="V118" s="26">
        <f t="shared" si="14"/>
        <v>24.8298625</v>
      </c>
      <c r="W118" s="19">
        <f t="shared" si="15"/>
        <v>32.34284875</v>
      </c>
      <c r="X118" s="31"/>
      <c r="Y118" s="6"/>
    </row>
    <row r="119" ht="14.25" customHeight="1">
      <c r="A119" s="70" t="s">
        <v>189</v>
      </c>
      <c r="B119" s="81">
        <v>139.0</v>
      </c>
      <c r="C119" s="82">
        <f t="shared" si="1"/>
        <v>1.39</v>
      </c>
      <c r="D119" s="83">
        <f t="shared" si="2"/>
        <v>2</v>
      </c>
      <c r="E119" s="17">
        <f t="shared" si="3"/>
        <v>-411</v>
      </c>
      <c r="F119" s="71">
        <v>0.0</v>
      </c>
      <c r="G119" s="17">
        <v>2.0</v>
      </c>
      <c r="H119" s="17"/>
      <c r="I119" s="17"/>
      <c r="J119" s="17"/>
      <c r="K119" s="17"/>
      <c r="L119" s="19">
        <f t="shared" si="4"/>
        <v>0</v>
      </c>
      <c r="M119" s="20">
        <f t="shared" si="48"/>
        <v>55</v>
      </c>
      <c r="N119" s="21">
        <f t="shared" si="43"/>
        <v>74.3</v>
      </c>
      <c r="O119" s="22">
        <f t="shared" si="44"/>
        <v>77.545</v>
      </c>
      <c r="P119" s="23">
        <f t="shared" si="45"/>
        <v>80.95225</v>
      </c>
      <c r="Q119" s="24">
        <f t="shared" si="46"/>
        <v>84.5298625</v>
      </c>
      <c r="R119" s="25">
        <f t="shared" si="47"/>
        <v>92.04284875</v>
      </c>
      <c r="S119" s="26">
        <f t="shared" si="11"/>
        <v>19.3</v>
      </c>
      <c r="T119" s="26">
        <f t="shared" si="12"/>
        <v>22.545</v>
      </c>
      <c r="U119" s="26">
        <f t="shared" si="13"/>
        <v>25.95225</v>
      </c>
      <c r="V119" s="26">
        <f t="shared" si="14"/>
        <v>29.5298625</v>
      </c>
      <c r="W119" s="19">
        <f t="shared" si="15"/>
        <v>37.04284875</v>
      </c>
      <c r="X119" s="31"/>
      <c r="Y119" s="6"/>
    </row>
    <row r="120" ht="14.25" customHeight="1">
      <c r="A120" s="70" t="s">
        <v>190</v>
      </c>
      <c r="B120" s="81">
        <v>0.0</v>
      </c>
      <c r="C120" s="82">
        <f t="shared" si="1"/>
        <v>0</v>
      </c>
      <c r="D120" s="83">
        <f t="shared" si="2"/>
        <v>0</v>
      </c>
      <c r="E120" s="17">
        <f t="shared" si="3"/>
        <v>-550</v>
      </c>
      <c r="F120" s="71">
        <v>0.0</v>
      </c>
      <c r="G120" s="17">
        <v>0.0</v>
      </c>
      <c r="H120" s="17">
        <v>0.0</v>
      </c>
      <c r="I120" s="17"/>
      <c r="J120" s="17"/>
      <c r="K120" s="17"/>
      <c r="L120" s="19">
        <f t="shared" si="4"/>
        <v>0</v>
      </c>
      <c r="M120" s="20">
        <f t="shared" si="48"/>
        <v>55</v>
      </c>
      <c r="N120" s="21">
        <f t="shared" si="43"/>
        <v>64.9</v>
      </c>
      <c r="O120" s="22">
        <f t="shared" si="44"/>
        <v>68.145</v>
      </c>
      <c r="P120" s="23">
        <f t="shared" si="45"/>
        <v>71.55225</v>
      </c>
      <c r="Q120" s="24">
        <f t="shared" si="46"/>
        <v>75.1298625</v>
      </c>
      <c r="R120" s="25">
        <f t="shared" si="47"/>
        <v>82.64284875</v>
      </c>
      <c r="S120" s="26">
        <f t="shared" si="11"/>
        <v>9.9</v>
      </c>
      <c r="T120" s="26">
        <f t="shared" si="12"/>
        <v>13.145</v>
      </c>
      <c r="U120" s="26">
        <f t="shared" si="13"/>
        <v>16.55225</v>
      </c>
      <c r="V120" s="26">
        <f t="shared" si="14"/>
        <v>20.1298625</v>
      </c>
      <c r="W120" s="19">
        <f t="shared" si="15"/>
        <v>27.64284875</v>
      </c>
      <c r="X120" s="31"/>
      <c r="Y120" s="6"/>
    </row>
    <row r="121" ht="14.25" customHeight="1">
      <c r="A121" s="70" t="s">
        <v>191</v>
      </c>
      <c r="B121" s="81">
        <v>0.0</v>
      </c>
      <c r="C121" s="82">
        <f t="shared" si="1"/>
        <v>0</v>
      </c>
      <c r="D121" s="83">
        <f t="shared" si="2"/>
        <v>0</v>
      </c>
      <c r="E121" s="17">
        <f t="shared" si="3"/>
        <v>-550</v>
      </c>
      <c r="F121" s="71">
        <v>0.0</v>
      </c>
      <c r="G121" s="17">
        <v>0.0</v>
      </c>
      <c r="H121" s="17"/>
      <c r="I121" s="17"/>
      <c r="J121" s="17"/>
      <c r="K121" s="17"/>
      <c r="L121" s="19">
        <f t="shared" si="4"/>
        <v>0</v>
      </c>
      <c r="M121" s="20">
        <f t="shared" si="48"/>
        <v>55</v>
      </c>
      <c r="N121" s="21">
        <f t="shared" si="43"/>
        <v>64.9</v>
      </c>
      <c r="O121" s="22">
        <f t="shared" si="44"/>
        <v>68.145</v>
      </c>
      <c r="P121" s="23">
        <f t="shared" si="45"/>
        <v>71.55225</v>
      </c>
      <c r="Q121" s="24">
        <f t="shared" si="46"/>
        <v>75.1298625</v>
      </c>
      <c r="R121" s="25">
        <f t="shared" si="47"/>
        <v>82.64284875</v>
      </c>
      <c r="S121" s="26">
        <f t="shared" si="11"/>
        <v>9.9</v>
      </c>
      <c r="T121" s="26">
        <f t="shared" si="12"/>
        <v>13.145</v>
      </c>
      <c r="U121" s="26">
        <f t="shared" si="13"/>
        <v>16.55225</v>
      </c>
      <c r="V121" s="26">
        <f t="shared" si="14"/>
        <v>20.1298625</v>
      </c>
      <c r="W121" s="19">
        <f t="shared" si="15"/>
        <v>27.64284875</v>
      </c>
      <c r="X121" s="31"/>
      <c r="Y121" s="6"/>
    </row>
    <row r="122" ht="14.25" customHeight="1">
      <c r="A122" s="70" t="s">
        <v>192</v>
      </c>
      <c r="B122" s="81">
        <v>317.0</v>
      </c>
      <c r="C122" s="82">
        <f t="shared" si="1"/>
        <v>3.17</v>
      </c>
      <c r="D122" s="83">
        <f t="shared" si="2"/>
        <v>4</v>
      </c>
      <c r="E122" s="17">
        <f t="shared" si="3"/>
        <v>-233</v>
      </c>
      <c r="F122" s="71">
        <v>0.0</v>
      </c>
      <c r="G122" s="17">
        <v>3.0</v>
      </c>
      <c r="H122" s="17">
        <v>1.0</v>
      </c>
      <c r="I122" s="17"/>
      <c r="J122" s="17"/>
      <c r="K122" s="17"/>
      <c r="L122" s="19">
        <f t="shared" si="4"/>
        <v>0</v>
      </c>
      <c r="M122" s="20">
        <f t="shared" si="48"/>
        <v>55</v>
      </c>
      <c r="N122" s="21">
        <f t="shared" si="43"/>
        <v>83.9585</v>
      </c>
      <c r="O122" s="22">
        <f t="shared" si="44"/>
        <v>87.2035</v>
      </c>
      <c r="P122" s="23">
        <f t="shared" si="45"/>
        <v>90.61075</v>
      </c>
      <c r="Q122" s="24">
        <f t="shared" si="46"/>
        <v>94.1883625</v>
      </c>
      <c r="R122" s="25">
        <f t="shared" si="47"/>
        <v>101.7013488</v>
      </c>
      <c r="S122" s="26">
        <f t="shared" si="11"/>
        <v>28.9585</v>
      </c>
      <c r="T122" s="26">
        <f t="shared" si="12"/>
        <v>32.2035</v>
      </c>
      <c r="U122" s="26">
        <f t="shared" si="13"/>
        <v>35.61075</v>
      </c>
      <c r="V122" s="26">
        <f t="shared" si="14"/>
        <v>39.1883625</v>
      </c>
      <c r="W122" s="19">
        <f t="shared" si="15"/>
        <v>46.70134875</v>
      </c>
      <c r="X122" s="31"/>
      <c r="Y122" s="6"/>
    </row>
    <row r="123" ht="14.25" customHeight="1">
      <c r="A123" s="70" t="s">
        <v>193</v>
      </c>
      <c r="B123" s="81">
        <v>720.0</v>
      </c>
      <c r="C123" s="82">
        <f t="shared" si="1"/>
        <v>7.2</v>
      </c>
      <c r="D123" s="83">
        <f t="shared" si="2"/>
        <v>8</v>
      </c>
      <c r="E123" s="17">
        <f t="shared" si="3"/>
        <v>170</v>
      </c>
      <c r="F123" s="71">
        <v>2.0</v>
      </c>
      <c r="G123" s="17">
        <v>3.0</v>
      </c>
      <c r="H123" s="17">
        <v>4.0</v>
      </c>
      <c r="I123" s="17">
        <v>1.0</v>
      </c>
      <c r="J123" s="17"/>
      <c r="K123" s="17"/>
      <c r="L123" s="19">
        <f t="shared" si="4"/>
        <v>22</v>
      </c>
      <c r="M123" s="20">
        <f t="shared" si="48"/>
        <v>77</v>
      </c>
      <c r="N123" s="21">
        <f t="shared" si="43"/>
        <v>104.0652175</v>
      </c>
      <c r="O123" s="22">
        <f t="shared" si="44"/>
        <v>107.3102175</v>
      </c>
      <c r="P123" s="23">
        <f t="shared" si="45"/>
        <v>110.7174675</v>
      </c>
      <c r="Q123" s="24">
        <f t="shared" si="46"/>
        <v>114.29508</v>
      </c>
      <c r="R123" s="25">
        <f t="shared" si="47"/>
        <v>121.8080663</v>
      </c>
      <c r="S123" s="26">
        <f t="shared" si="11"/>
        <v>27.0652175</v>
      </c>
      <c r="T123" s="26">
        <f t="shared" si="12"/>
        <v>30.3102175</v>
      </c>
      <c r="U123" s="26">
        <f t="shared" si="13"/>
        <v>33.7174675</v>
      </c>
      <c r="V123" s="26">
        <f t="shared" si="14"/>
        <v>37.29508</v>
      </c>
      <c r="W123" s="19">
        <f t="shared" si="15"/>
        <v>44.80806625</v>
      </c>
      <c r="X123" s="31"/>
      <c r="Y123" s="6"/>
    </row>
    <row r="124" ht="14.25" customHeight="1">
      <c r="A124" s="70" t="s">
        <v>194</v>
      </c>
      <c r="B124" s="81">
        <v>211.0</v>
      </c>
      <c r="C124" s="82">
        <f t="shared" si="1"/>
        <v>2.11</v>
      </c>
      <c r="D124" s="83">
        <f t="shared" si="2"/>
        <v>3</v>
      </c>
      <c r="E124" s="17">
        <f t="shared" si="3"/>
        <v>-339</v>
      </c>
      <c r="F124" s="71">
        <v>0.0</v>
      </c>
      <c r="G124" s="17">
        <v>3.0</v>
      </c>
      <c r="H124" s="17"/>
      <c r="I124" s="17"/>
      <c r="J124" s="17"/>
      <c r="K124" s="17"/>
      <c r="L124" s="19">
        <f t="shared" si="4"/>
        <v>0</v>
      </c>
      <c r="M124" s="20">
        <f t="shared" si="48"/>
        <v>55</v>
      </c>
      <c r="N124" s="21">
        <f t="shared" si="43"/>
        <v>79</v>
      </c>
      <c r="O124" s="22">
        <f t="shared" si="44"/>
        <v>82.245</v>
      </c>
      <c r="P124" s="23">
        <f t="shared" si="45"/>
        <v>85.65225</v>
      </c>
      <c r="Q124" s="24">
        <f t="shared" si="46"/>
        <v>89.2298625</v>
      </c>
      <c r="R124" s="25">
        <f t="shared" si="47"/>
        <v>96.74284875</v>
      </c>
      <c r="S124" s="26">
        <f t="shared" si="11"/>
        <v>24</v>
      </c>
      <c r="T124" s="26">
        <f t="shared" si="12"/>
        <v>27.245</v>
      </c>
      <c r="U124" s="26">
        <f t="shared" si="13"/>
        <v>30.65225</v>
      </c>
      <c r="V124" s="26">
        <f t="shared" si="14"/>
        <v>34.2298625</v>
      </c>
      <c r="W124" s="19">
        <f t="shared" si="15"/>
        <v>41.74284875</v>
      </c>
      <c r="X124" s="31"/>
      <c r="Y124" s="6"/>
    </row>
    <row r="125" ht="14.25" customHeight="1">
      <c r="A125" s="70" t="s">
        <v>195</v>
      </c>
      <c r="B125" s="81">
        <v>887.0</v>
      </c>
      <c r="C125" s="82">
        <f t="shared" si="1"/>
        <v>8.87</v>
      </c>
      <c r="D125" s="83">
        <f t="shared" si="2"/>
        <v>9</v>
      </c>
      <c r="E125" s="17">
        <f t="shared" si="3"/>
        <v>337</v>
      </c>
      <c r="F125" s="71">
        <v>4.0</v>
      </c>
      <c r="G125" s="17">
        <v>3.0</v>
      </c>
      <c r="H125" s="17">
        <v>4.0</v>
      </c>
      <c r="I125" s="17">
        <v>2.0</v>
      </c>
      <c r="J125" s="17"/>
      <c r="K125" s="17"/>
      <c r="L125" s="19">
        <f t="shared" si="4"/>
        <v>44</v>
      </c>
      <c r="M125" s="20">
        <f t="shared" si="48"/>
        <v>99</v>
      </c>
      <c r="N125" s="21">
        <f t="shared" si="43"/>
        <v>109.296435</v>
      </c>
      <c r="O125" s="22">
        <f t="shared" si="44"/>
        <v>112.541435</v>
      </c>
      <c r="P125" s="23">
        <f t="shared" si="45"/>
        <v>115.948685</v>
      </c>
      <c r="Q125" s="24">
        <f t="shared" si="46"/>
        <v>119.5262975</v>
      </c>
      <c r="R125" s="25">
        <f t="shared" si="47"/>
        <v>127.0392838</v>
      </c>
      <c r="S125" s="26">
        <f t="shared" si="11"/>
        <v>10.296435</v>
      </c>
      <c r="T125" s="26">
        <f t="shared" si="12"/>
        <v>13.541435</v>
      </c>
      <c r="U125" s="26">
        <f t="shared" si="13"/>
        <v>16.948685</v>
      </c>
      <c r="V125" s="26">
        <f t="shared" si="14"/>
        <v>20.5262975</v>
      </c>
      <c r="W125" s="19">
        <f t="shared" si="15"/>
        <v>28.03928375</v>
      </c>
      <c r="X125" s="31"/>
      <c r="Y125" s="6"/>
    </row>
    <row r="126" ht="14.25" customHeight="1">
      <c r="A126" s="70" t="s">
        <v>196</v>
      </c>
      <c r="B126" s="81">
        <v>227.0</v>
      </c>
      <c r="C126" s="82">
        <f t="shared" si="1"/>
        <v>2.27</v>
      </c>
      <c r="D126" s="83">
        <f t="shared" si="2"/>
        <v>3</v>
      </c>
      <c r="E126" s="17">
        <f t="shared" si="3"/>
        <v>-323</v>
      </c>
      <c r="F126" s="71">
        <v>0.0</v>
      </c>
      <c r="G126" s="17">
        <v>3.0</v>
      </c>
      <c r="H126" s="17"/>
      <c r="I126" s="17"/>
      <c r="J126" s="17"/>
      <c r="K126" s="17"/>
      <c r="L126" s="19">
        <f t="shared" si="4"/>
        <v>0</v>
      </c>
      <c r="M126" s="20">
        <f t="shared" si="48"/>
        <v>55</v>
      </c>
      <c r="N126" s="21">
        <f t="shared" si="43"/>
        <v>79</v>
      </c>
      <c r="O126" s="22">
        <f t="shared" si="44"/>
        <v>82.245</v>
      </c>
      <c r="P126" s="23">
        <f t="shared" si="45"/>
        <v>85.65225</v>
      </c>
      <c r="Q126" s="24">
        <f t="shared" si="46"/>
        <v>89.2298625</v>
      </c>
      <c r="R126" s="25">
        <f t="shared" si="47"/>
        <v>96.74284875</v>
      </c>
      <c r="S126" s="26">
        <f t="shared" si="11"/>
        <v>24</v>
      </c>
      <c r="T126" s="26">
        <f t="shared" si="12"/>
        <v>27.245</v>
      </c>
      <c r="U126" s="26">
        <f t="shared" si="13"/>
        <v>30.65225</v>
      </c>
      <c r="V126" s="26">
        <f t="shared" si="14"/>
        <v>34.2298625</v>
      </c>
      <c r="W126" s="19">
        <f t="shared" si="15"/>
        <v>41.74284875</v>
      </c>
      <c r="X126" s="31"/>
      <c r="Y126" s="6"/>
    </row>
    <row r="127" ht="14.25" customHeight="1">
      <c r="A127" s="70" t="s">
        <v>197</v>
      </c>
      <c r="B127" s="81">
        <v>634.0</v>
      </c>
      <c r="C127" s="82">
        <f t="shared" si="1"/>
        <v>6.34</v>
      </c>
      <c r="D127" s="83">
        <f t="shared" si="2"/>
        <v>7</v>
      </c>
      <c r="E127" s="17">
        <f t="shared" si="3"/>
        <v>84</v>
      </c>
      <c r="F127" s="71">
        <v>1.0</v>
      </c>
      <c r="G127" s="17">
        <v>3.0</v>
      </c>
      <c r="H127" s="17">
        <v>4.0</v>
      </c>
      <c r="I127" s="17"/>
      <c r="J127" s="17"/>
      <c r="K127" s="17"/>
      <c r="L127" s="19">
        <f t="shared" si="4"/>
        <v>11</v>
      </c>
      <c r="M127" s="20">
        <f t="shared" si="48"/>
        <v>66</v>
      </c>
      <c r="N127" s="21">
        <f t="shared" si="43"/>
        <v>98.834</v>
      </c>
      <c r="O127" s="22">
        <f t="shared" si="44"/>
        <v>102.079</v>
      </c>
      <c r="P127" s="23">
        <f t="shared" si="45"/>
        <v>105.48625</v>
      </c>
      <c r="Q127" s="24">
        <f t="shared" si="46"/>
        <v>109.0638625</v>
      </c>
      <c r="R127" s="25">
        <f t="shared" si="47"/>
        <v>116.5768488</v>
      </c>
      <c r="S127" s="26">
        <f t="shared" si="11"/>
        <v>32.834</v>
      </c>
      <c r="T127" s="26">
        <f t="shared" si="12"/>
        <v>36.079</v>
      </c>
      <c r="U127" s="26">
        <f t="shared" si="13"/>
        <v>39.48625</v>
      </c>
      <c r="V127" s="26">
        <f t="shared" si="14"/>
        <v>43.0638625</v>
      </c>
      <c r="W127" s="19">
        <f t="shared" si="15"/>
        <v>50.57684875</v>
      </c>
      <c r="X127" s="31"/>
      <c r="Y127" s="6"/>
    </row>
    <row r="128" ht="14.25" customHeight="1">
      <c r="A128" s="70" t="s">
        <v>198</v>
      </c>
      <c r="B128" s="81">
        <v>561.0</v>
      </c>
      <c r="C128" s="82">
        <f t="shared" si="1"/>
        <v>5.61</v>
      </c>
      <c r="D128" s="83">
        <f t="shared" si="2"/>
        <v>6</v>
      </c>
      <c r="E128" s="17">
        <f t="shared" si="3"/>
        <v>11</v>
      </c>
      <c r="F128" s="71">
        <v>1.0</v>
      </c>
      <c r="G128" s="17">
        <v>3.0</v>
      </c>
      <c r="H128" s="17">
        <v>3.0</v>
      </c>
      <c r="I128" s="17"/>
      <c r="J128" s="17"/>
      <c r="K128" s="17"/>
      <c r="L128" s="19">
        <f t="shared" si="4"/>
        <v>11</v>
      </c>
      <c r="M128" s="20">
        <f t="shared" si="48"/>
        <v>66</v>
      </c>
      <c r="N128" s="21">
        <f t="shared" si="43"/>
        <v>93.8755</v>
      </c>
      <c r="O128" s="22">
        <f t="shared" si="44"/>
        <v>97.1205</v>
      </c>
      <c r="P128" s="23">
        <f t="shared" si="45"/>
        <v>100.52775</v>
      </c>
      <c r="Q128" s="24">
        <f t="shared" si="46"/>
        <v>104.1053625</v>
      </c>
      <c r="R128" s="25">
        <f t="shared" si="47"/>
        <v>111.6183488</v>
      </c>
      <c r="S128" s="26">
        <f t="shared" si="11"/>
        <v>27.8755</v>
      </c>
      <c r="T128" s="26">
        <f t="shared" si="12"/>
        <v>31.1205</v>
      </c>
      <c r="U128" s="26">
        <f t="shared" si="13"/>
        <v>34.52775</v>
      </c>
      <c r="V128" s="26">
        <f t="shared" si="14"/>
        <v>38.1053625</v>
      </c>
      <c r="W128" s="19">
        <f t="shared" si="15"/>
        <v>45.61834875</v>
      </c>
      <c r="X128" s="31"/>
      <c r="Y128" s="6"/>
    </row>
    <row r="129" ht="14.25" customHeight="1">
      <c r="A129" s="70" t="s">
        <v>199</v>
      </c>
      <c r="B129" s="81">
        <v>0.0</v>
      </c>
      <c r="C129" s="82">
        <f t="shared" si="1"/>
        <v>0</v>
      </c>
      <c r="D129" s="83">
        <f t="shared" si="2"/>
        <v>0</v>
      </c>
      <c r="E129" s="17">
        <f t="shared" si="3"/>
        <v>-550</v>
      </c>
      <c r="F129" s="71">
        <v>0.0</v>
      </c>
      <c r="G129" s="17">
        <v>0.0</v>
      </c>
      <c r="H129" s="17"/>
      <c r="I129" s="17"/>
      <c r="J129" s="17"/>
      <c r="K129" s="17"/>
      <c r="L129" s="19">
        <f t="shared" si="4"/>
        <v>0</v>
      </c>
      <c r="M129" s="20">
        <f t="shared" si="48"/>
        <v>55</v>
      </c>
      <c r="N129" s="21">
        <f t="shared" si="43"/>
        <v>64.9</v>
      </c>
      <c r="O129" s="22">
        <f t="shared" si="44"/>
        <v>68.145</v>
      </c>
      <c r="P129" s="23">
        <f t="shared" si="45"/>
        <v>71.55225</v>
      </c>
      <c r="Q129" s="24">
        <f t="shared" si="46"/>
        <v>75.1298625</v>
      </c>
      <c r="R129" s="25">
        <f t="shared" si="47"/>
        <v>82.64284875</v>
      </c>
      <c r="S129" s="26">
        <f t="shared" si="11"/>
        <v>9.9</v>
      </c>
      <c r="T129" s="26">
        <f t="shared" si="12"/>
        <v>13.145</v>
      </c>
      <c r="U129" s="26">
        <f t="shared" si="13"/>
        <v>16.55225</v>
      </c>
      <c r="V129" s="26">
        <f t="shared" si="14"/>
        <v>20.1298625</v>
      </c>
      <c r="W129" s="19">
        <f t="shared" si="15"/>
        <v>27.64284875</v>
      </c>
      <c r="X129" s="31"/>
      <c r="Y129" s="6"/>
    </row>
    <row r="130" ht="14.25" customHeight="1">
      <c r="A130" s="70" t="s">
        <v>200</v>
      </c>
      <c r="B130" s="81">
        <v>951.0</v>
      </c>
      <c r="C130" s="82">
        <f t="shared" si="1"/>
        <v>9.51</v>
      </c>
      <c r="D130" s="83">
        <f t="shared" si="2"/>
        <v>10</v>
      </c>
      <c r="E130" s="17">
        <f t="shared" si="3"/>
        <v>401</v>
      </c>
      <c r="F130" s="71">
        <v>5.0</v>
      </c>
      <c r="G130" s="17">
        <v>3.0</v>
      </c>
      <c r="H130" s="17">
        <v>4.0</v>
      </c>
      <c r="I130" s="17">
        <v>3.0</v>
      </c>
      <c r="J130" s="17"/>
      <c r="K130" s="17"/>
      <c r="L130" s="19">
        <f t="shared" si="4"/>
        <v>55</v>
      </c>
      <c r="M130" s="20">
        <f t="shared" si="48"/>
        <v>110</v>
      </c>
      <c r="N130" s="21">
        <f t="shared" si="43"/>
        <v>114.5276525</v>
      </c>
      <c r="O130" s="22">
        <f t="shared" si="44"/>
        <v>117.7726525</v>
      </c>
      <c r="P130" s="23">
        <f t="shared" si="45"/>
        <v>121.1799025</v>
      </c>
      <c r="Q130" s="24">
        <f t="shared" si="46"/>
        <v>124.757515</v>
      </c>
      <c r="R130" s="25">
        <f t="shared" si="47"/>
        <v>132.2705013</v>
      </c>
      <c r="S130" s="26">
        <f t="shared" si="11"/>
        <v>4.5276525</v>
      </c>
      <c r="T130" s="26">
        <f t="shared" si="12"/>
        <v>7.7726525</v>
      </c>
      <c r="U130" s="26">
        <f t="shared" si="13"/>
        <v>11.1799025</v>
      </c>
      <c r="V130" s="26">
        <f t="shared" si="14"/>
        <v>14.757515</v>
      </c>
      <c r="W130" s="19">
        <f t="shared" si="15"/>
        <v>22.27050125</v>
      </c>
      <c r="X130" s="31"/>
      <c r="Y130" s="6"/>
    </row>
    <row r="131" ht="14.25" customHeight="1">
      <c r="A131" s="70" t="s">
        <v>201</v>
      </c>
      <c r="B131" s="81">
        <v>192.0</v>
      </c>
      <c r="C131" s="82">
        <f t="shared" si="1"/>
        <v>1.92</v>
      </c>
      <c r="D131" s="83">
        <f t="shared" si="2"/>
        <v>2</v>
      </c>
      <c r="E131" s="17">
        <f t="shared" si="3"/>
        <v>-358</v>
      </c>
      <c r="F131" s="71">
        <v>0.0</v>
      </c>
      <c r="G131" s="17">
        <v>2.0</v>
      </c>
      <c r="H131" s="17"/>
      <c r="I131" s="17"/>
      <c r="J131" s="17"/>
      <c r="K131" s="17"/>
      <c r="L131" s="19">
        <f t="shared" si="4"/>
        <v>0</v>
      </c>
      <c r="M131" s="20">
        <f t="shared" si="48"/>
        <v>55</v>
      </c>
      <c r="N131" s="21">
        <f t="shared" si="43"/>
        <v>74.3</v>
      </c>
      <c r="O131" s="22">
        <f t="shared" si="44"/>
        <v>77.545</v>
      </c>
      <c r="P131" s="23">
        <f t="shared" si="45"/>
        <v>80.95225</v>
      </c>
      <c r="Q131" s="24">
        <f t="shared" si="46"/>
        <v>84.5298625</v>
      </c>
      <c r="R131" s="25">
        <f t="shared" si="47"/>
        <v>92.04284875</v>
      </c>
      <c r="S131" s="26">
        <f t="shared" si="11"/>
        <v>19.3</v>
      </c>
      <c r="T131" s="26">
        <f t="shared" si="12"/>
        <v>22.545</v>
      </c>
      <c r="U131" s="26">
        <f t="shared" si="13"/>
        <v>25.95225</v>
      </c>
      <c r="V131" s="26">
        <f t="shared" si="14"/>
        <v>29.5298625</v>
      </c>
      <c r="W131" s="19">
        <f t="shared" si="15"/>
        <v>37.04284875</v>
      </c>
      <c r="X131" s="31"/>
      <c r="Y131" s="6"/>
    </row>
    <row r="132" ht="14.25" customHeight="1">
      <c r="A132" s="70" t="s">
        <v>202</v>
      </c>
      <c r="B132" s="81">
        <v>0.0</v>
      </c>
      <c r="C132" s="82">
        <f t="shared" si="1"/>
        <v>0</v>
      </c>
      <c r="D132" s="83">
        <f t="shared" si="2"/>
        <v>0</v>
      </c>
      <c r="E132" s="17">
        <f t="shared" si="3"/>
        <v>-550</v>
      </c>
      <c r="F132" s="71">
        <v>0.0</v>
      </c>
      <c r="G132" s="17">
        <v>0.0</v>
      </c>
      <c r="H132" s="17"/>
      <c r="I132" s="17"/>
      <c r="J132" s="17"/>
      <c r="K132" s="17"/>
      <c r="L132" s="19">
        <f t="shared" si="4"/>
        <v>0</v>
      </c>
      <c r="M132" s="20">
        <f t="shared" si="48"/>
        <v>55</v>
      </c>
      <c r="N132" s="21">
        <f t="shared" si="43"/>
        <v>64.9</v>
      </c>
      <c r="O132" s="22">
        <f t="shared" si="44"/>
        <v>68.145</v>
      </c>
      <c r="P132" s="23">
        <f t="shared" si="45"/>
        <v>71.55225</v>
      </c>
      <c r="Q132" s="24">
        <f t="shared" si="46"/>
        <v>75.1298625</v>
      </c>
      <c r="R132" s="25">
        <f t="shared" si="47"/>
        <v>82.64284875</v>
      </c>
      <c r="S132" s="26">
        <f t="shared" si="11"/>
        <v>9.9</v>
      </c>
      <c r="T132" s="26">
        <f t="shared" si="12"/>
        <v>13.145</v>
      </c>
      <c r="U132" s="26">
        <f t="shared" si="13"/>
        <v>16.55225</v>
      </c>
      <c r="V132" s="26">
        <f t="shared" si="14"/>
        <v>20.1298625</v>
      </c>
      <c r="W132" s="19">
        <f t="shared" si="15"/>
        <v>27.64284875</v>
      </c>
      <c r="X132" s="31"/>
      <c r="Y132" s="6"/>
    </row>
    <row r="133" ht="14.25" customHeight="1">
      <c r="A133" s="70" t="s">
        <v>203</v>
      </c>
      <c r="B133" s="86">
        <f>2400/7.48</f>
        <v>320.855615</v>
      </c>
      <c r="C133" s="82">
        <f t="shared" si="1"/>
        <v>3.20855615</v>
      </c>
      <c r="D133" s="83">
        <f t="shared" si="2"/>
        <v>4</v>
      </c>
      <c r="E133" s="17">
        <f t="shared" si="3"/>
        <v>-229.144385</v>
      </c>
      <c r="F133" s="71">
        <v>0.0</v>
      </c>
      <c r="G133" s="17">
        <v>3.0</v>
      </c>
      <c r="H133" s="17">
        <v>1.0</v>
      </c>
      <c r="I133" s="17"/>
      <c r="J133" s="17"/>
      <c r="K133" s="17"/>
      <c r="L133" s="19">
        <f t="shared" si="4"/>
        <v>0</v>
      </c>
      <c r="M133" s="20">
        <f t="shared" si="48"/>
        <v>55</v>
      </c>
      <c r="N133" s="21">
        <f t="shared" si="43"/>
        <v>83.9585</v>
      </c>
      <c r="O133" s="22">
        <f t="shared" si="44"/>
        <v>87.2035</v>
      </c>
      <c r="P133" s="23">
        <f t="shared" si="45"/>
        <v>90.61075</v>
      </c>
      <c r="Q133" s="24">
        <f t="shared" si="46"/>
        <v>94.1883625</v>
      </c>
      <c r="R133" s="25">
        <f t="shared" si="47"/>
        <v>101.7013488</v>
      </c>
      <c r="S133" s="26">
        <f t="shared" si="11"/>
        <v>28.9585</v>
      </c>
      <c r="T133" s="26">
        <f t="shared" si="12"/>
        <v>32.2035</v>
      </c>
      <c r="U133" s="26">
        <f t="shared" si="13"/>
        <v>35.61075</v>
      </c>
      <c r="V133" s="26">
        <f t="shared" si="14"/>
        <v>39.1883625</v>
      </c>
      <c r="W133" s="19">
        <f t="shared" si="15"/>
        <v>46.70134875</v>
      </c>
      <c r="X133" s="31"/>
      <c r="Y133" s="6"/>
    </row>
    <row r="134" ht="14.25" customHeight="1">
      <c r="A134" s="70" t="s">
        <v>204</v>
      </c>
      <c r="B134" s="81">
        <v>0.0</v>
      </c>
      <c r="C134" s="82">
        <f t="shared" si="1"/>
        <v>0</v>
      </c>
      <c r="D134" s="83">
        <f t="shared" si="2"/>
        <v>0</v>
      </c>
      <c r="E134" s="17">
        <f t="shared" si="3"/>
        <v>-550</v>
      </c>
      <c r="F134" s="71">
        <v>0.0</v>
      </c>
      <c r="G134" s="17">
        <v>0.0</v>
      </c>
      <c r="H134" s="17"/>
      <c r="I134" s="17"/>
      <c r="J134" s="17"/>
      <c r="K134" s="17"/>
      <c r="L134" s="19">
        <f t="shared" si="4"/>
        <v>0</v>
      </c>
      <c r="M134" s="20">
        <f t="shared" si="48"/>
        <v>55</v>
      </c>
      <c r="N134" s="21">
        <f t="shared" si="43"/>
        <v>64.9</v>
      </c>
      <c r="O134" s="22">
        <f t="shared" si="44"/>
        <v>68.145</v>
      </c>
      <c r="P134" s="23">
        <f t="shared" si="45"/>
        <v>71.55225</v>
      </c>
      <c r="Q134" s="24">
        <f t="shared" si="46"/>
        <v>75.1298625</v>
      </c>
      <c r="R134" s="25">
        <f t="shared" si="47"/>
        <v>82.64284875</v>
      </c>
      <c r="S134" s="26">
        <f t="shared" si="11"/>
        <v>9.9</v>
      </c>
      <c r="T134" s="26">
        <f t="shared" si="12"/>
        <v>13.145</v>
      </c>
      <c r="U134" s="26">
        <f t="shared" si="13"/>
        <v>16.55225</v>
      </c>
      <c r="V134" s="26">
        <f t="shared" si="14"/>
        <v>20.1298625</v>
      </c>
      <c r="W134" s="19">
        <f t="shared" si="15"/>
        <v>27.64284875</v>
      </c>
      <c r="X134" s="31"/>
      <c r="Y134" s="6"/>
    </row>
    <row r="135" ht="14.25" customHeight="1">
      <c r="A135" s="70" t="s">
        <v>205</v>
      </c>
      <c r="B135" s="81">
        <v>0.0</v>
      </c>
      <c r="C135" s="82">
        <f t="shared" si="1"/>
        <v>0</v>
      </c>
      <c r="D135" s="83">
        <f t="shared" si="2"/>
        <v>0</v>
      </c>
      <c r="E135" s="17">
        <f t="shared" si="3"/>
        <v>-550</v>
      </c>
      <c r="F135" s="71">
        <v>0.0</v>
      </c>
      <c r="G135" s="17">
        <v>0.0</v>
      </c>
      <c r="H135" s="17"/>
      <c r="I135" s="17"/>
      <c r="J135" s="17"/>
      <c r="K135" s="17"/>
      <c r="L135" s="19">
        <f t="shared" si="4"/>
        <v>0</v>
      </c>
      <c r="M135" s="20">
        <f t="shared" si="48"/>
        <v>55</v>
      </c>
      <c r="N135" s="21">
        <f t="shared" si="43"/>
        <v>64.9</v>
      </c>
      <c r="O135" s="22">
        <f t="shared" si="44"/>
        <v>68.145</v>
      </c>
      <c r="P135" s="23">
        <f t="shared" si="45"/>
        <v>71.55225</v>
      </c>
      <c r="Q135" s="24">
        <f t="shared" si="46"/>
        <v>75.1298625</v>
      </c>
      <c r="R135" s="25">
        <f t="shared" si="47"/>
        <v>82.64284875</v>
      </c>
      <c r="S135" s="26">
        <f t="shared" si="11"/>
        <v>9.9</v>
      </c>
      <c r="T135" s="26">
        <f t="shared" si="12"/>
        <v>13.145</v>
      </c>
      <c r="U135" s="26">
        <f t="shared" si="13"/>
        <v>16.55225</v>
      </c>
      <c r="V135" s="26">
        <f t="shared" si="14"/>
        <v>20.1298625</v>
      </c>
      <c r="W135" s="19">
        <f t="shared" si="15"/>
        <v>27.64284875</v>
      </c>
      <c r="X135" s="31"/>
      <c r="Y135" s="6"/>
    </row>
    <row r="136" ht="14.25" customHeight="1">
      <c r="A136" s="70" t="s">
        <v>206</v>
      </c>
      <c r="B136" s="81">
        <v>0.0</v>
      </c>
      <c r="C136" s="82">
        <f t="shared" si="1"/>
        <v>0</v>
      </c>
      <c r="D136" s="83">
        <f t="shared" si="2"/>
        <v>0</v>
      </c>
      <c r="E136" s="17">
        <f t="shared" si="3"/>
        <v>-550</v>
      </c>
      <c r="F136" s="71">
        <v>0.0</v>
      </c>
      <c r="G136" s="17">
        <v>0.0</v>
      </c>
      <c r="H136" s="17"/>
      <c r="I136" s="17"/>
      <c r="J136" s="17"/>
      <c r="K136" s="17"/>
      <c r="L136" s="19">
        <f t="shared" si="4"/>
        <v>0</v>
      </c>
      <c r="M136" s="20">
        <f t="shared" si="48"/>
        <v>55</v>
      </c>
      <c r="N136" s="21">
        <f t="shared" si="43"/>
        <v>64.9</v>
      </c>
      <c r="O136" s="22">
        <f t="shared" si="44"/>
        <v>68.145</v>
      </c>
      <c r="P136" s="23">
        <f t="shared" si="45"/>
        <v>71.55225</v>
      </c>
      <c r="Q136" s="24">
        <f t="shared" si="46"/>
        <v>75.1298625</v>
      </c>
      <c r="R136" s="25">
        <f t="shared" si="47"/>
        <v>82.64284875</v>
      </c>
      <c r="S136" s="26">
        <f t="shared" si="11"/>
        <v>9.9</v>
      </c>
      <c r="T136" s="26">
        <f t="shared" si="12"/>
        <v>13.145</v>
      </c>
      <c r="U136" s="26">
        <f t="shared" si="13"/>
        <v>16.55225</v>
      </c>
      <c r="V136" s="26">
        <f t="shared" si="14"/>
        <v>20.1298625</v>
      </c>
      <c r="W136" s="19">
        <f t="shared" si="15"/>
        <v>27.64284875</v>
      </c>
      <c r="X136" s="31"/>
      <c r="Y136" s="6"/>
    </row>
    <row r="137" ht="14.25" customHeight="1">
      <c r="A137" s="70" t="s">
        <v>207</v>
      </c>
      <c r="B137" s="81">
        <v>0.0</v>
      </c>
      <c r="C137" s="82">
        <f t="shared" si="1"/>
        <v>0</v>
      </c>
      <c r="D137" s="83">
        <f t="shared" si="2"/>
        <v>0</v>
      </c>
      <c r="E137" s="17">
        <f t="shared" si="3"/>
        <v>-550</v>
      </c>
      <c r="F137" s="71">
        <v>0.0</v>
      </c>
      <c r="G137" s="17">
        <v>0.0</v>
      </c>
      <c r="H137" s="17"/>
      <c r="I137" s="17"/>
      <c r="J137" s="17"/>
      <c r="K137" s="17"/>
      <c r="L137" s="19">
        <f t="shared" si="4"/>
        <v>0</v>
      </c>
      <c r="M137" s="20">
        <f t="shared" si="48"/>
        <v>55</v>
      </c>
      <c r="N137" s="21">
        <f t="shared" si="43"/>
        <v>64.9</v>
      </c>
      <c r="O137" s="22">
        <f t="shared" si="44"/>
        <v>68.145</v>
      </c>
      <c r="P137" s="23">
        <f t="shared" si="45"/>
        <v>71.55225</v>
      </c>
      <c r="Q137" s="24">
        <f t="shared" si="46"/>
        <v>75.1298625</v>
      </c>
      <c r="R137" s="25">
        <f t="shared" si="47"/>
        <v>82.64284875</v>
      </c>
      <c r="S137" s="26">
        <f t="shared" si="11"/>
        <v>9.9</v>
      </c>
      <c r="T137" s="26">
        <f t="shared" si="12"/>
        <v>13.145</v>
      </c>
      <c r="U137" s="26">
        <f t="shared" si="13"/>
        <v>16.55225</v>
      </c>
      <c r="V137" s="26">
        <f t="shared" si="14"/>
        <v>20.1298625</v>
      </c>
      <c r="W137" s="19">
        <f t="shared" si="15"/>
        <v>27.64284875</v>
      </c>
      <c r="X137" s="31"/>
      <c r="Y137" s="6"/>
    </row>
    <row r="138" ht="14.25" customHeight="1">
      <c r="A138" s="70" t="s">
        <v>208</v>
      </c>
      <c r="B138" s="81">
        <v>0.0</v>
      </c>
      <c r="C138" s="82">
        <f t="shared" si="1"/>
        <v>0</v>
      </c>
      <c r="D138" s="83">
        <f t="shared" si="2"/>
        <v>0</v>
      </c>
      <c r="E138" s="17">
        <f t="shared" si="3"/>
        <v>-550</v>
      </c>
      <c r="F138" s="71">
        <v>0.0</v>
      </c>
      <c r="G138" s="17">
        <v>0.0</v>
      </c>
      <c r="H138" s="17"/>
      <c r="I138" s="17"/>
      <c r="J138" s="17"/>
      <c r="K138" s="17"/>
      <c r="L138" s="19">
        <f t="shared" si="4"/>
        <v>0</v>
      </c>
      <c r="M138" s="20">
        <f t="shared" si="48"/>
        <v>55</v>
      </c>
      <c r="N138" s="21">
        <f t="shared" si="43"/>
        <v>64.9</v>
      </c>
      <c r="O138" s="22">
        <f t="shared" si="44"/>
        <v>68.145</v>
      </c>
      <c r="P138" s="23">
        <f t="shared" si="45"/>
        <v>71.55225</v>
      </c>
      <c r="Q138" s="24">
        <f t="shared" si="46"/>
        <v>75.1298625</v>
      </c>
      <c r="R138" s="25">
        <f t="shared" si="47"/>
        <v>82.64284875</v>
      </c>
      <c r="S138" s="26">
        <f t="shared" si="11"/>
        <v>9.9</v>
      </c>
      <c r="T138" s="26">
        <f t="shared" si="12"/>
        <v>13.145</v>
      </c>
      <c r="U138" s="26">
        <f t="shared" si="13"/>
        <v>16.55225</v>
      </c>
      <c r="V138" s="26">
        <f t="shared" si="14"/>
        <v>20.1298625</v>
      </c>
      <c r="W138" s="19">
        <f t="shared" si="15"/>
        <v>27.64284875</v>
      </c>
      <c r="X138" s="31"/>
      <c r="Y138" s="6"/>
    </row>
    <row r="139" ht="14.25" customHeight="1">
      <c r="D139" s="57"/>
      <c r="E139" s="57"/>
      <c r="F139" s="79"/>
      <c r="G139" s="57"/>
      <c r="H139" s="57"/>
      <c r="I139" s="57"/>
      <c r="J139" s="57"/>
      <c r="K139" s="57"/>
      <c r="L139" s="31"/>
      <c r="M139" s="58">
        <f t="shared" ref="M139:W139" si="49">SUM(M3:M138)</f>
        <v>12242.08</v>
      </c>
      <c r="N139" s="58">
        <f t="shared" si="49"/>
        <v>13947.26344</v>
      </c>
      <c r="O139" s="58">
        <f t="shared" si="49"/>
        <v>14448.23716</v>
      </c>
      <c r="P139" s="58">
        <f t="shared" si="49"/>
        <v>14974.25957</v>
      </c>
      <c r="Q139" s="58">
        <f t="shared" si="49"/>
        <v>15526.58309</v>
      </c>
      <c r="R139" s="58">
        <f t="shared" si="49"/>
        <v>16521.59753</v>
      </c>
      <c r="S139" s="59">
        <f t="shared" si="49"/>
        <v>1705.183441</v>
      </c>
      <c r="T139" s="58">
        <f t="shared" si="49"/>
        <v>2206.157161</v>
      </c>
      <c r="U139" s="58">
        <f t="shared" si="49"/>
        <v>2732.179567</v>
      </c>
      <c r="V139" s="58">
        <f t="shared" si="49"/>
        <v>3284.503093</v>
      </c>
      <c r="W139" s="58">
        <f t="shared" si="49"/>
        <v>4279.517528</v>
      </c>
      <c r="X139" s="58"/>
      <c r="Y139" s="6"/>
    </row>
    <row r="140" ht="14.25" customHeight="1">
      <c r="D140" s="57"/>
      <c r="E140" s="57"/>
      <c r="F140" s="79"/>
      <c r="G140" s="57"/>
      <c r="H140" s="57"/>
      <c r="I140" s="57"/>
      <c r="J140" s="57"/>
      <c r="K140" s="57"/>
      <c r="L140" s="31"/>
      <c r="M140" s="58">
        <f t="shared" ref="M140:W140" si="50">M139*12</f>
        <v>146904.96</v>
      </c>
      <c r="N140" s="58">
        <f t="shared" si="50"/>
        <v>167367.1613</v>
      </c>
      <c r="O140" s="58">
        <f t="shared" si="50"/>
        <v>173378.8459</v>
      </c>
      <c r="P140" s="58">
        <f t="shared" si="50"/>
        <v>179691.1148</v>
      </c>
      <c r="Q140" s="58">
        <f t="shared" si="50"/>
        <v>186318.9971</v>
      </c>
      <c r="R140" s="58">
        <f t="shared" si="50"/>
        <v>198259.1703</v>
      </c>
      <c r="S140" s="60">
        <f t="shared" si="50"/>
        <v>20462.20129</v>
      </c>
      <c r="T140" s="58">
        <f t="shared" si="50"/>
        <v>26473.88593</v>
      </c>
      <c r="U140" s="58">
        <f t="shared" si="50"/>
        <v>32786.1548</v>
      </c>
      <c r="V140" s="58">
        <f t="shared" si="50"/>
        <v>39414.03711</v>
      </c>
      <c r="W140" s="58">
        <f t="shared" si="50"/>
        <v>51354.21033</v>
      </c>
      <c r="X140" s="58"/>
      <c r="Y140" s="6"/>
    </row>
    <row r="141" ht="14.25" customHeight="1">
      <c r="F141" s="80"/>
      <c r="L141" s="31"/>
      <c r="M141" s="61" t="s">
        <v>6</v>
      </c>
      <c r="N141" s="61" t="s">
        <v>51</v>
      </c>
      <c r="O141" s="61" t="s">
        <v>19</v>
      </c>
      <c r="P141" s="61" t="s">
        <v>21</v>
      </c>
      <c r="Q141" s="61" t="s">
        <v>22</v>
      </c>
      <c r="R141" s="61" t="s">
        <v>23</v>
      </c>
      <c r="S141" s="62" t="s">
        <v>51</v>
      </c>
      <c r="T141" s="61" t="s">
        <v>19</v>
      </c>
      <c r="U141" s="61" t="s">
        <v>21</v>
      </c>
      <c r="V141" s="61" t="s">
        <v>22</v>
      </c>
      <c r="W141" s="61" t="s">
        <v>23</v>
      </c>
      <c r="X141" s="61"/>
      <c r="AA141" s="6"/>
    </row>
    <row r="142" ht="14.25" customHeight="1">
      <c r="F142" s="80"/>
      <c r="L142" s="31"/>
      <c r="M142" s="63"/>
      <c r="N142" s="64"/>
      <c r="O142" s="64"/>
      <c r="P142" s="64"/>
      <c r="Q142" s="64"/>
      <c r="R142" s="64"/>
      <c r="S142" s="65" t="s">
        <v>52</v>
      </c>
      <c r="T142" s="66"/>
      <c r="U142" s="66"/>
      <c r="V142" s="66"/>
      <c r="W142" s="66"/>
      <c r="X142" s="97"/>
      <c r="AA142" s="6"/>
    </row>
    <row r="143" ht="14.25" customHeight="1">
      <c r="F143" s="80"/>
      <c r="L143" s="31"/>
      <c r="M143" s="63"/>
      <c r="N143" s="64"/>
      <c r="O143" s="64"/>
      <c r="P143" s="64"/>
      <c r="Q143" s="64"/>
      <c r="R143" s="64"/>
      <c r="S143" s="64"/>
      <c r="T143" s="64"/>
      <c r="U143" s="64"/>
      <c r="V143" s="64"/>
      <c r="W143" s="63"/>
      <c r="X143" s="63"/>
      <c r="AA143" s="6"/>
    </row>
    <row r="144" ht="14.25" customHeight="1">
      <c r="F144" s="80"/>
      <c r="L144" s="31"/>
      <c r="M144" s="31"/>
      <c r="N144" s="58"/>
      <c r="O144" s="58"/>
      <c r="P144" s="58"/>
      <c r="Q144" s="58"/>
      <c r="R144" s="58"/>
      <c r="S144" s="58"/>
      <c r="T144" s="58"/>
      <c r="U144" s="58"/>
      <c r="V144" s="58"/>
      <c r="W144" s="31"/>
      <c r="X144" s="31"/>
      <c r="AA144" s="6"/>
    </row>
    <row r="145" ht="14.25" customHeight="1">
      <c r="F145" s="80"/>
      <c r="L145" s="31"/>
      <c r="M145" s="31"/>
      <c r="N145" s="58"/>
      <c r="O145" s="58"/>
      <c r="P145" s="58"/>
      <c r="Q145" s="58"/>
      <c r="R145" s="58"/>
      <c r="S145" s="58"/>
      <c r="T145" s="58"/>
      <c r="U145" s="58"/>
      <c r="V145" s="58"/>
      <c r="W145" s="31"/>
      <c r="X145" s="31"/>
      <c r="AA145" s="6"/>
    </row>
    <row r="146" ht="14.25" customHeight="1">
      <c r="F146" s="80"/>
      <c r="L146" s="31"/>
      <c r="M146" s="31"/>
      <c r="N146" s="58"/>
      <c r="O146" s="58"/>
      <c r="P146" s="58"/>
      <c r="Q146" s="58"/>
      <c r="R146" s="58"/>
      <c r="S146" s="58"/>
      <c r="T146" s="58"/>
      <c r="U146" s="58"/>
      <c r="V146" s="58"/>
      <c r="W146" s="31"/>
      <c r="X146" s="31"/>
      <c r="AA146" s="6"/>
    </row>
    <row r="147" ht="14.25" customHeight="1">
      <c r="F147" s="80"/>
      <c r="L147" s="31"/>
      <c r="M147" s="31"/>
      <c r="N147" s="58"/>
      <c r="O147" s="58"/>
      <c r="P147" s="58"/>
      <c r="Q147" s="58"/>
      <c r="R147" s="58"/>
      <c r="S147" s="58"/>
      <c r="T147" s="58"/>
      <c r="U147" s="58"/>
      <c r="V147" s="58"/>
      <c r="W147" s="31"/>
      <c r="X147" s="31"/>
      <c r="AA147" s="6"/>
    </row>
    <row r="148" ht="14.25" customHeight="1">
      <c r="F148" s="80"/>
      <c r="L148" s="31"/>
      <c r="M148" s="31"/>
      <c r="N148" s="58"/>
      <c r="O148" s="58"/>
      <c r="P148" s="58"/>
      <c r="Q148" s="58"/>
      <c r="R148" s="58"/>
      <c r="S148" s="58"/>
      <c r="T148" s="58"/>
      <c r="U148" s="58"/>
      <c r="V148" s="58"/>
      <c r="W148" s="31"/>
      <c r="X148" s="31"/>
      <c r="AA148" s="6"/>
    </row>
    <row r="149" ht="14.25" customHeight="1">
      <c r="F149" s="80"/>
      <c r="L149" s="31"/>
      <c r="M149" s="31"/>
      <c r="N149" s="58"/>
      <c r="O149" s="58"/>
      <c r="P149" s="58"/>
      <c r="Q149" s="58"/>
      <c r="R149" s="58"/>
      <c r="S149" s="58"/>
      <c r="T149" s="58"/>
      <c r="U149" s="58"/>
      <c r="V149" s="58"/>
      <c r="W149" s="31"/>
      <c r="X149" s="31"/>
      <c r="AA149" s="6"/>
    </row>
    <row r="150" ht="14.25" customHeight="1">
      <c r="F150" s="80"/>
      <c r="L150" s="31"/>
      <c r="M150" s="31"/>
      <c r="N150" s="58"/>
      <c r="O150" s="58"/>
      <c r="P150" s="58"/>
      <c r="Q150" s="58"/>
      <c r="R150" s="58"/>
      <c r="S150" s="58"/>
      <c r="T150" s="58"/>
      <c r="U150" s="58"/>
      <c r="V150" s="58"/>
      <c r="W150" s="31"/>
      <c r="X150" s="31"/>
      <c r="AA150" s="6"/>
    </row>
    <row r="151" ht="14.25" customHeight="1">
      <c r="F151" s="80"/>
      <c r="L151" s="31"/>
      <c r="M151" s="31"/>
      <c r="N151" s="58"/>
      <c r="O151" s="58"/>
      <c r="P151" s="58"/>
      <c r="Q151" s="58"/>
      <c r="R151" s="58"/>
      <c r="S151" s="58"/>
      <c r="T151" s="58"/>
      <c r="U151" s="58"/>
      <c r="V151" s="58"/>
      <c r="W151" s="31"/>
      <c r="X151" s="31"/>
      <c r="AA151" s="6"/>
    </row>
    <row r="152" ht="14.25" customHeight="1">
      <c r="F152" s="80"/>
      <c r="L152" s="31"/>
      <c r="M152" s="31"/>
      <c r="N152" s="58"/>
      <c r="O152" s="58"/>
      <c r="P152" s="58"/>
      <c r="Q152" s="58"/>
      <c r="R152" s="58"/>
      <c r="S152" s="58"/>
      <c r="T152" s="58"/>
      <c r="U152" s="58"/>
      <c r="V152" s="58"/>
      <c r="W152" s="31"/>
      <c r="X152" s="31"/>
      <c r="AA152" s="6"/>
    </row>
    <row r="153" ht="14.25" customHeight="1">
      <c r="F153" s="80"/>
      <c r="L153" s="31"/>
      <c r="M153" s="31"/>
      <c r="N153" s="58"/>
      <c r="O153" s="58"/>
      <c r="P153" s="58"/>
      <c r="Q153" s="58"/>
      <c r="R153" s="58"/>
      <c r="S153" s="58"/>
      <c r="T153" s="58"/>
      <c r="U153" s="58"/>
      <c r="V153" s="58"/>
      <c r="W153" s="31"/>
      <c r="X153" s="31"/>
      <c r="AA153" s="6"/>
    </row>
    <row r="154" ht="14.25" customHeight="1">
      <c r="F154" s="80"/>
      <c r="L154" s="31"/>
      <c r="M154" s="31"/>
      <c r="N154" s="58"/>
      <c r="O154" s="58"/>
      <c r="P154" s="58"/>
      <c r="Q154" s="58"/>
      <c r="R154" s="58"/>
      <c r="S154" s="58"/>
      <c r="T154" s="58"/>
      <c r="U154" s="58"/>
      <c r="V154" s="58"/>
      <c r="W154" s="31"/>
      <c r="X154" s="31"/>
      <c r="AA154" s="6"/>
    </row>
    <row r="155" ht="14.25" customHeight="1">
      <c r="F155" s="80"/>
      <c r="L155" s="31"/>
      <c r="M155" s="31"/>
      <c r="N155" s="58"/>
      <c r="O155" s="58"/>
      <c r="P155" s="58"/>
      <c r="Q155" s="58"/>
      <c r="R155" s="58"/>
      <c r="S155" s="58"/>
      <c r="T155" s="58"/>
      <c r="U155" s="58"/>
      <c r="V155" s="58"/>
      <c r="W155" s="31"/>
      <c r="X155" s="31"/>
      <c r="AA155" s="6"/>
    </row>
    <row r="156" ht="14.25" customHeight="1">
      <c r="F156" s="80"/>
      <c r="L156" s="31"/>
      <c r="M156" s="31"/>
      <c r="N156" s="58"/>
      <c r="O156" s="58"/>
      <c r="P156" s="58"/>
      <c r="Q156" s="58"/>
      <c r="R156" s="58"/>
      <c r="S156" s="58"/>
      <c r="T156" s="58"/>
      <c r="U156" s="58"/>
      <c r="V156" s="58"/>
      <c r="W156" s="31"/>
      <c r="X156" s="31"/>
      <c r="AA156" s="6"/>
    </row>
    <row r="157" ht="14.25" customHeight="1">
      <c r="F157" s="80"/>
      <c r="L157" s="31"/>
      <c r="M157" s="31"/>
      <c r="N157" s="58"/>
      <c r="O157" s="58"/>
      <c r="P157" s="58"/>
      <c r="Q157" s="58"/>
      <c r="R157" s="58"/>
      <c r="S157" s="58"/>
      <c r="T157" s="58"/>
      <c r="U157" s="58"/>
      <c r="V157" s="58"/>
      <c r="W157" s="31"/>
      <c r="X157" s="31"/>
      <c r="AA157" s="6"/>
    </row>
    <row r="158" ht="14.25" customHeight="1">
      <c r="F158" s="80"/>
      <c r="L158" s="31"/>
      <c r="M158" s="31"/>
      <c r="N158" s="58"/>
      <c r="O158" s="58"/>
      <c r="P158" s="58"/>
      <c r="Q158" s="58"/>
      <c r="R158" s="58"/>
      <c r="S158" s="58"/>
      <c r="T158" s="58"/>
      <c r="U158" s="58"/>
      <c r="V158" s="58"/>
      <c r="W158" s="31"/>
      <c r="X158" s="31"/>
      <c r="AA158" s="6"/>
    </row>
    <row r="159" ht="14.25" customHeight="1">
      <c r="F159" s="80"/>
      <c r="L159" s="31"/>
      <c r="M159" s="31"/>
      <c r="N159" s="58"/>
      <c r="O159" s="58"/>
      <c r="P159" s="58"/>
      <c r="Q159" s="58"/>
      <c r="R159" s="58"/>
      <c r="S159" s="58"/>
      <c r="T159" s="58"/>
      <c r="U159" s="58"/>
      <c r="V159" s="58"/>
      <c r="W159" s="31"/>
      <c r="X159" s="31"/>
      <c r="AA159" s="6"/>
    </row>
    <row r="160" ht="14.25" customHeight="1">
      <c r="F160" s="80"/>
      <c r="L160" s="31"/>
      <c r="M160" s="31"/>
      <c r="N160" s="58"/>
      <c r="O160" s="58"/>
      <c r="P160" s="58"/>
      <c r="Q160" s="58"/>
      <c r="R160" s="58"/>
      <c r="S160" s="58"/>
      <c r="T160" s="58"/>
      <c r="U160" s="58"/>
      <c r="V160" s="58"/>
      <c r="W160" s="31"/>
      <c r="X160" s="31"/>
      <c r="AA160" s="6"/>
    </row>
    <row r="161" ht="14.25" customHeight="1">
      <c r="F161" s="80"/>
      <c r="L161" s="31"/>
      <c r="M161" s="31"/>
      <c r="N161" s="58"/>
      <c r="O161" s="58"/>
      <c r="P161" s="58"/>
      <c r="Q161" s="58"/>
      <c r="R161" s="58"/>
      <c r="S161" s="58"/>
      <c r="T161" s="58"/>
      <c r="U161" s="58"/>
      <c r="V161" s="58"/>
      <c r="W161" s="31"/>
      <c r="X161" s="31"/>
      <c r="AA161" s="6"/>
    </row>
    <row r="162" ht="14.25" customHeight="1">
      <c r="F162" s="80"/>
      <c r="L162" s="31"/>
      <c r="M162" s="31"/>
      <c r="N162" s="58"/>
      <c r="O162" s="58"/>
      <c r="P162" s="58"/>
      <c r="Q162" s="58"/>
      <c r="R162" s="58"/>
      <c r="S162" s="58"/>
      <c r="T162" s="58"/>
      <c r="U162" s="58"/>
      <c r="V162" s="58"/>
      <c r="W162" s="31"/>
      <c r="X162" s="31"/>
      <c r="AA162" s="6"/>
    </row>
    <row r="163" ht="14.25" customHeight="1">
      <c r="F163" s="80"/>
      <c r="L163" s="31"/>
      <c r="M163" s="31"/>
      <c r="N163" s="58"/>
      <c r="O163" s="58"/>
      <c r="P163" s="58"/>
      <c r="Q163" s="58"/>
      <c r="R163" s="58"/>
      <c r="S163" s="58"/>
      <c r="T163" s="58"/>
      <c r="U163" s="58"/>
      <c r="V163" s="58"/>
      <c r="W163" s="31"/>
      <c r="X163" s="31"/>
      <c r="AA163" s="6"/>
    </row>
    <row r="164" ht="14.25" customHeight="1">
      <c r="F164" s="80"/>
      <c r="L164" s="31"/>
      <c r="M164" s="31"/>
      <c r="N164" s="58"/>
      <c r="O164" s="58"/>
      <c r="P164" s="58"/>
      <c r="Q164" s="58"/>
      <c r="R164" s="58"/>
      <c r="S164" s="58"/>
      <c r="T164" s="58"/>
      <c r="U164" s="58"/>
      <c r="V164" s="58"/>
      <c r="W164" s="31"/>
      <c r="X164" s="31"/>
      <c r="AA164" s="6"/>
    </row>
    <row r="165" ht="14.25" customHeight="1">
      <c r="F165" s="80"/>
      <c r="L165" s="31"/>
      <c r="M165" s="31"/>
      <c r="N165" s="58"/>
      <c r="O165" s="58"/>
      <c r="P165" s="58"/>
      <c r="Q165" s="58"/>
      <c r="R165" s="58"/>
      <c r="S165" s="58"/>
      <c r="T165" s="58"/>
      <c r="U165" s="58"/>
      <c r="V165" s="58"/>
      <c r="W165" s="31"/>
      <c r="X165" s="31"/>
      <c r="AA165" s="6"/>
    </row>
    <row r="166" ht="14.25" customHeight="1">
      <c r="F166" s="80"/>
      <c r="L166" s="31"/>
      <c r="M166" s="31"/>
      <c r="N166" s="58"/>
      <c r="O166" s="58"/>
      <c r="P166" s="58"/>
      <c r="Q166" s="58"/>
      <c r="R166" s="58"/>
      <c r="S166" s="58"/>
      <c r="T166" s="58"/>
      <c r="U166" s="58"/>
      <c r="V166" s="58"/>
      <c r="W166" s="31"/>
      <c r="X166" s="31"/>
      <c r="AA166" s="6"/>
    </row>
    <row r="167" ht="14.25" customHeight="1">
      <c r="F167" s="80"/>
      <c r="L167" s="31"/>
      <c r="M167" s="31"/>
      <c r="N167" s="58"/>
      <c r="O167" s="58"/>
      <c r="P167" s="58"/>
      <c r="Q167" s="58"/>
      <c r="R167" s="58"/>
      <c r="S167" s="58"/>
      <c r="T167" s="58"/>
      <c r="U167" s="58"/>
      <c r="V167" s="58"/>
      <c r="W167" s="31"/>
      <c r="X167" s="31"/>
      <c r="AA167" s="6"/>
    </row>
    <row r="168" ht="14.25" customHeight="1">
      <c r="F168" s="80"/>
      <c r="L168" s="31"/>
      <c r="M168" s="31"/>
      <c r="N168" s="58"/>
      <c r="O168" s="58"/>
      <c r="P168" s="58"/>
      <c r="Q168" s="58"/>
      <c r="R168" s="58"/>
      <c r="S168" s="58"/>
      <c r="T168" s="58"/>
      <c r="U168" s="58"/>
      <c r="V168" s="58"/>
      <c r="W168" s="31"/>
      <c r="X168" s="31"/>
      <c r="AA168" s="6"/>
    </row>
    <row r="169" ht="14.25" customHeight="1">
      <c r="F169" s="80"/>
      <c r="L169" s="31"/>
      <c r="M169" s="31"/>
      <c r="N169" s="58"/>
      <c r="O169" s="58"/>
      <c r="P169" s="58"/>
      <c r="Q169" s="58"/>
      <c r="R169" s="58"/>
      <c r="S169" s="58"/>
      <c r="T169" s="58"/>
      <c r="U169" s="58"/>
      <c r="V169" s="58"/>
      <c r="W169" s="31"/>
      <c r="X169" s="31"/>
      <c r="AA169" s="6"/>
    </row>
    <row r="170" ht="14.25" customHeight="1">
      <c r="F170" s="80"/>
      <c r="L170" s="31"/>
      <c r="M170" s="31"/>
      <c r="N170" s="58"/>
      <c r="O170" s="58"/>
      <c r="P170" s="58"/>
      <c r="Q170" s="58"/>
      <c r="R170" s="58"/>
      <c r="S170" s="58"/>
      <c r="T170" s="58"/>
      <c r="U170" s="58"/>
      <c r="V170" s="58"/>
      <c r="W170" s="31"/>
      <c r="X170" s="31"/>
      <c r="AA170" s="6"/>
    </row>
    <row r="171" ht="14.25" customHeight="1">
      <c r="F171" s="80"/>
      <c r="L171" s="31"/>
      <c r="M171" s="31"/>
      <c r="N171" s="58"/>
      <c r="O171" s="58"/>
      <c r="P171" s="58"/>
      <c r="Q171" s="58"/>
      <c r="R171" s="58"/>
      <c r="S171" s="58"/>
      <c r="T171" s="58"/>
      <c r="U171" s="58"/>
      <c r="V171" s="58"/>
      <c r="W171" s="31"/>
      <c r="X171" s="31"/>
      <c r="AA171" s="6"/>
    </row>
    <row r="172" ht="14.25" customHeight="1">
      <c r="F172" s="80"/>
      <c r="L172" s="31"/>
      <c r="M172" s="31"/>
      <c r="N172" s="58"/>
      <c r="O172" s="58"/>
      <c r="P172" s="58"/>
      <c r="Q172" s="58"/>
      <c r="R172" s="58"/>
      <c r="S172" s="58"/>
      <c r="T172" s="58"/>
      <c r="U172" s="58"/>
      <c r="V172" s="58"/>
      <c r="W172" s="31"/>
      <c r="X172" s="31"/>
      <c r="AA172" s="6"/>
    </row>
    <row r="173" ht="14.25" customHeight="1">
      <c r="F173" s="80"/>
      <c r="L173" s="31"/>
      <c r="M173" s="31"/>
      <c r="N173" s="58"/>
      <c r="O173" s="58"/>
      <c r="P173" s="58"/>
      <c r="Q173" s="58"/>
      <c r="R173" s="58"/>
      <c r="S173" s="58"/>
      <c r="T173" s="58"/>
      <c r="U173" s="58"/>
      <c r="V173" s="58"/>
      <c r="W173" s="31"/>
      <c r="X173" s="31"/>
      <c r="AA173" s="6"/>
    </row>
    <row r="174" ht="14.25" customHeight="1">
      <c r="F174" s="80"/>
      <c r="L174" s="31"/>
      <c r="M174" s="31"/>
      <c r="N174" s="58"/>
      <c r="O174" s="58"/>
      <c r="P174" s="58"/>
      <c r="Q174" s="58"/>
      <c r="R174" s="58"/>
      <c r="S174" s="58"/>
      <c r="T174" s="58"/>
      <c r="U174" s="58"/>
      <c r="V174" s="58"/>
      <c r="W174" s="31"/>
      <c r="X174" s="31"/>
      <c r="AA174" s="6"/>
    </row>
    <row r="175" ht="14.25" customHeight="1">
      <c r="F175" s="80"/>
      <c r="L175" s="31"/>
      <c r="M175" s="31"/>
      <c r="N175" s="58"/>
      <c r="O175" s="58"/>
      <c r="P175" s="58"/>
      <c r="Q175" s="58"/>
      <c r="R175" s="58"/>
      <c r="S175" s="58"/>
      <c r="T175" s="58"/>
      <c r="U175" s="58"/>
      <c r="V175" s="58"/>
      <c r="W175" s="31"/>
      <c r="X175" s="31"/>
      <c r="AA175" s="6"/>
    </row>
    <row r="176" ht="14.25" customHeight="1">
      <c r="F176" s="80"/>
      <c r="L176" s="31"/>
      <c r="M176" s="31"/>
      <c r="N176" s="58"/>
      <c r="O176" s="58"/>
      <c r="P176" s="58"/>
      <c r="Q176" s="58"/>
      <c r="R176" s="58"/>
      <c r="S176" s="58"/>
      <c r="T176" s="58"/>
      <c r="U176" s="58"/>
      <c r="V176" s="58"/>
      <c r="W176" s="31"/>
      <c r="X176" s="31"/>
      <c r="AA176" s="6"/>
    </row>
    <row r="177" ht="14.25" customHeight="1">
      <c r="F177" s="80"/>
      <c r="L177" s="31"/>
      <c r="M177" s="31"/>
      <c r="N177" s="58"/>
      <c r="O177" s="58"/>
      <c r="P177" s="58"/>
      <c r="Q177" s="58"/>
      <c r="R177" s="58"/>
      <c r="S177" s="58"/>
      <c r="T177" s="58"/>
      <c r="U177" s="58"/>
      <c r="V177" s="58"/>
      <c r="W177" s="31"/>
      <c r="X177" s="31"/>
      <c r="AA177" s="6"/>
    </row>
    <row r="178" ht="14.25" customHeight="1">
      <c r="F178" s="80"/>
      <c r="L178" s="31"/>
      <c r="M178" s="31"/>
      <c r="N178" s="58"/>
      <c r="O178" s="58"/>
      <c r="P178" s="58"/>
      <c r="Q178" s="58"/>
      <c r="R178" s="58"/>
      <c r="S178" s="58"/>
      <c r="T178" s="58"/>
      <c r="U178" s="58"/>
      <c r="V178" s="58"/>
      <c r="W178" s="31"/>
      <c r="X178" s="31"/>
      <c r="AA178" s="6"/>
    </row>
    <row r="179" ht="14.25" customHeight="1">
      <c r="F179" s="80"/>
      <c r="L179" s="31"/>
      <c r="M179" s="31"/>
      <c r="N179" s="58"/>
      <c r="O179" s="58"/>
      <c r="P179" s="58"/>
      <c r="Q179" s="58"/>
      <c r="R179" s="58"/>
      <c r="S179" s="58"/>
      <c r="T179" s="58"/>
      <c r="U179" s="58"/>
      <c r="V179" s="58"/>
      <c r="W179" s="31"/>
      <c r="X179" s="31"/>
      <c r="AA179" s="6"/>
    </row>
    <row r="180" ht="14.25" customHeight="1">
      <c r="F180" s="80"/>
      <c r="L180" s="31"/>
      <c r="M180" s="31"/>
      <c r="N180" s="58"/>
      <c r="O180" s="58"/>
      <c r="P180" s="58"/>
      <c r="Q180" s="58"/>
      <c r="R180" s="58"/>
      <c r="S180" s="58"/>
      <c r="T180" s="58"/>
      <c r="U180" s="58"/>
      <c r="V180" s="58"/>
      <c r="W180" s="31"/>
      <c r="X180" s="31"/>
      <c r="AA180" s="6"/>
    </row>
    <row r="181" ht="14.25" customHeight="1">
      <c r="F181" s="80"/>
      <c r="L181" s="31"/>
      <c r="M181" s="31"/>
      <c r="N181" s="58"/>
      <c r="O181" s="58"/>
      <c r="P181" s="58"/>
      <c r="Q181" s="58"/>
      <c r="R181" s="58"/>
      <c r="S181" s="58"/>
      <c r="T181" s="58"/>
      <c r="U181" s="58"/>
      <c r="V181" s="58"/>
      <c r="W181" s="31"/>
      <c r="X181" s="31"/>
      <c r="AA181" s="6"/>
    </row>
    <row r="182" ht="14.25" customHeight="1">
      <c r="F182" s="80"/>
      <c r="L182" s="31"/>
      <c r="M182" s="31"/>
      <c r="N182" s="58"/>
      <c r="O182" s="58"/>
      <c r="P182" s="58"/>
      <c r="Q182" s="58"/>
      <c r="R182" s="58"/>
      <c r="S182" s="58"/>
      <c r="T182" s="58"/>
      <c r="U182" s="58"/>
      <c r="V182" s="58"/>
      <c r="W182" s="31"/>
      <c r="X182" s="31"/>
      <c r="AA182" s="6"/>
    </row>
    <row r="183" ht="14.25" customHeight="1">
      <c r="F183" s="80"/>
      <c r="L183" s="31"/>
      <c r="M183" s="31"/>
      <c r="N183" s="58"/>
      <c r="O183" s="58"/>
      <c r="P183" s="58"/>
      <c r="Q183" s="58"/>
      <c r="R183" s="58"/>
      <c r="S183" s="58"/>
      <c r="T183" s="58"/>
      <c r="U183" s="58"/>
      <c r="V183" s="58"/>
      <c r="W183" s="31"/>
      <c r="X183" s="31"/>
      <c r="AA183" s="6"/>
    </row>
    <row r="184" ht="14.25" customHeight="1">
      <c r="F184" s="80"/>
      <c r="L184" s="31"/>
      <c r="M184" s="31"/>
      <c r="N184" s="58"/>
      <c r="O184" s="58"/>
      <c r="P184" s="58"/>
      <c r="Q184" s="58"/>
      <c r="R184" s="58"/>
      <c r="S184" s="58"/>
      <c r="T184" s="58"/>
      <c r="U184" s="58"/>
      <c r="V184" s="58"/>
      <c r="W184" s="31"/>
      <c r="X184" s="31"/>
      <c r="AA184" s="6"/>
    </row>
    <row r="185" ht="14.25" customHeight="1">
      <c r="F185" s="80"/>
      <c r="L185" s="31"/>
      <c r="M185" s="31"/>
      <c r="N185" s="58"/>
      <c r="O185" s="58"/>
      <c r="P185" s="58"/>
      <c r="Q185" s="58"/>
      <c r="R185" s="58"/>
      <c r="S185" s="58"/>
      <c r="T185" s="58"/>
      <c r="U185" s="58"/>
      <c r="V185" s="58"/>
      <c r="W185" s="31"/>
      <c r="X185" s="31"/>
      <c r="AA185" s="6"/>
    </row>
    <row r="186" ht="14.25" customHeight="1">
      <c r="F186" s="80"/>
      <c r="L186" s="31"/>
      <c r="M186" s="31"/>
      <c r="N186" s="58"/>
      <c r="O186" s="58"/>
      <c r="P186" s="58"/>
      <c r="Q186" s="58"/>
      <c r="R186" s="58"/>
      <c r="S186" s="58"/>
      <c r="T186" s="58"/>
      <c r="U186" s="58"/>
      <c r="V186" s="58"/>
      <c r="W186" s="31"/>
      <c r="X186" s="31"/>
      <c r="AA186" s="6"/>
    </row>
    <row r="187" ht="14.25" customHeight="1">
      <c r="F187" s="80"/>
      <c r="L187" s="31"/>
      <c r="M187" s="31"/>
      <c r="N187" s="58"/>
      <c r="O187" s="58"/>
      <c r="P187" s="58"/>
      <c r="Q187" s="58"/>
      <c r="R187" s="58"/>
      <c r="S187" s="58"/>
      <c r="T187" s="58"/>
      <c r="U187" s="58"/>
      <c r="V187" s="58"/>
      <c r="W187" s="31"/>
      <c r="X187" s="31"/>
      <c r="AA187" s="6"/>
    </row>
    <row r="188" ht="14.25" customHeight="1">
      <c r="F188" s="80"/>
      <c r="L188" s="31"/>
      <c r="M188" s="31"/>
      <c r="N188" s="58"/>
      <c r="O188" s="58"/>
      <c r="P188" s="58"/>
      <c r="Q188" s="58"/>
      <c r="R188" s="58"/>
      <c r="S188" s="58"/>
      <c r="T188" s="58"/>
      <c r="U188" s="58"/>
      <c r="V188" s="58"/>
      <c r="W188" s="31"/>
      <c r="X188" s="31"/>
      <c r="AA188" s="6"/>
    </row>
    <row r="189" ht="14.25" customHeight="1">
      <c r="F189" s="80"/>
      <c r="L189" s="31"/>
      <c r="M189" s="31"/>
      <c r="N189" s="58"/>
      <c r="O189" s="58"/>
      <c r="P189" s="58"/>
      <c r="Q189" s="58"/>
      <c r="R189" s="58"/>
      <c r="S189" s="58"/>
      <c r="T189" s="58"/>
      <c r="U189" s="58"/>
      <c r="V189" s="58"/>
      <c r="W189" s="31"/>
      <c r="X189" s="31"/>
      <c r="AA189" s="6"/>
    </row>
    <row r="190" ht="14.25" customHeight="1">
      <c r="F190" s="80"/>
      <c r="L190" s="31"/>
      <c r="M190" s="31"/>
      <c r="N190" s="58"/>
      <c r="O190" s="58"/>
      <c r="P190" s="58"/>
      <c r="Q190" s="58"/>
      <c r="R190" s="58"/>
      <c r="S190" s="58"/>
      <c r="T190" s="58"/>
      <c r="U190" s="58"/>
      <c r="V190" s="58"/>
      <c r="W190" s="31"/>
      <c r="X190" s="31"/>
      <c r="AA190" s="6"/>
    </row>
    <row r="191" ht="14.25" customHeight="1">
      <c r="F191" s="80"/>
      <c r="L191" s="31"/>
      <c r="M191" s="31"/>
      <c r="N191" s="58"/>
      <c r="O191" s="58"/>
      <c r="P191" s="58"/>
      <c r="Q191" s="58"/>
      <c r="R191" s="58"/>
      <c r="S191" s="58"/>
      <c r="T191" s="58"/>
      <c r="U191" s="58"/>
      <c r="V191" s="58"/>
      <c r="W191" s="31"/>
      <c r="X191" s="31"/>
      <c r="AA191" s="6"/>
    </row>
    <row r="192" ht="14.25" customHeight="1">
      <c r="F192" s="80"/>
      <c r="L192" s="31"/>
      <c r="M192" s="31"/>
      <c r="N192" s="58"/>
      <c r="O192" s="58"/>
      <c r="P192" s="58"/>
      <c r="Q192" s="58"/>
      <c r="R192" s="58"/>
      <c r="S192" s="58"/>
      <c r="T192" s="58"/>
      <c r="U192" s="58"/>
      <c r="V192" s="58"/>
      <c r="W192" s="31"/>
      <c r="X192" s="31"/>
      <c r="AA192" s="6"/>
    </row>
    <row r="193" ht="14.25" customHeight="1">
      <c r="F193" s="80"/>
      <c r="L193" s="31"/>
      <c r="M193" s="31"/>
      <c r="N193" s="58"/>
      <c r="O193" s="58"/>
      <c r="P193" s="58"/>
      <c r="Q193" s="58"/>
      <c r="R193" s="58"/>
      <c r="S193" s="58"/>
      <c r="T193" s="58"/>
      <c r="U193" s="58"/>
      <c r="V193" s="58"/>
      <c r="W193" s="31"/>
      <c r="X193" s="31"/>
      <c r="AA193" s="6"/>
    </row>
    <row r="194" ht="14.25" customHeight="1">
      <c r="F194" s="80"/>
      <c r="L194" s="31"/>
      <c r="M194" s="31"/>
      <c r="N194" s="58"/>
      <c r="O194" s="58"/>
      <c r="P194" s="58"/>
      <c r="Q194" s="58"/>
      <c r="R194" s="58"/>
      <c r="S194" s="58"/>
      <c r="T194" s="58"/>
      <c r="U194" s="58"/>
      <c r="V194" s="58"/>
      <c r="W194" s="31"/>
      <c r="X194" s="31"/>
      <c r="AA194" s="6"/>
    </row>
    <row r="195" ht="14.25" customHeight="1">
      <c r="F195" s="80"/>
      <c r="L195" s="31"/>
      <c r="M195" s="31"/>
      <c r="N195" s="58"/>
      <c r="O195" s="58"/>
      <c r="P195" s="58"/>
      <c r="Q195" s="58"/>
      <c r="R195" s="58"/>
      <c r="S195" s="58"/>
      <c r="T195" s="58"/>
      <c r="U195" s="58"/>
      <c r="V195" s="58"/>
      <c r="W195" s="31"/>
      <c r="X195" s="31"/>
      <c r="AA195" s="6"/>
    </row>
    <row r="196" ht="14.25" customHeight="1">
      <c r="F196" s="80"/>
      <c r="L196" s="31"/>
      <c r="M196" s="31"/>
      <c r="N196" s="58"/>
      <c r="O196" s="58"/>
      <c r="P196" s="58"/>
      <c r="Q196" s="58"/>
      <c r="R196" s="58"/>
      <c r="S196" s="58"/>
      <c r="T196" s="58"/>
      <c r="U196" s="58"/>
      <c r="V196" s="58"/>
      <c r="W196" s="31"/>
      <c r="X196" s="31"/>
      <c r="AA196" s="6"/>
    </row>
    <row r="197" ht="14.25" customHeight="1">
      <c r="F197" s="80"/>
      <c r="L197" s="31"/>
      <c r="M197" s="31"/>
      <c r="N197" s="58"/>
      <c r="O197" s="58"/>
      <c r="P197" s="58"/>
      <c r="Q197" s="58"/>
      <c r="R197" s="58"/>
      <c r="S197" s="58"/>
      <c r="T197" s="58"/>
      <c r="U197" s="58"/>
      <c r="V197" s="58"/>
      <c r="W197" s="31"/>
      <c r="X197" s="31"/>
      <c r="AA197" s="6"/>
    </row>
    <row r="198" ht="14.25" customHeight="1">
      <c r="F198" s="80"/>
      <c r="L198" s="31"/>
      <c r="M198" s="31"/>
      <c r="N198" s="58"/>
      <c r="O198" s="58"/>
      <c r="P198" s="58"/>
      <c r="Q198" s="58"/>
      <c r="R198" s="58"/>
      <c r="S198" s="58"/>
      <c r="T198" s="58"/>
      <c r="U198" s="58"/>
      <c r="V198" s="58"/>
      <c r="W198" s="31"/>
      <c r="X198" s="31"/>
      <c r="AA198" s="6"/>
    </row>
    <row r="199" ht="14.25" customHeight="1">
      <c r="F199" s="80"/>
      <c r="L199" s="31"/>
      <c r="M199" s="31"/>
      <c r="N199" s="58"/>
      <c r="O199" s="58"/>
      <c r="P199" s="58"/>
      <c r="Q199" s="58"/>
      <c r="R199" s="58"/>
      <c r="S199" s="58"/>
      <c r="T199" s="58"/>
      <c r="U199" s="58"/>
      <c r="V199" s="58"/>
      <c r="W199" s="31"/>
      <c r="X199" s="31"/>
      <c r="AA199" s="6"/>
    </row>
    <row r="200" ht="14.25" customHeight="1">
      <c r="F200" s="80"/>
      <c r="L200" s="31"/>
      <c r="M200" s="31"/>
      <c r="N200" s="58"/>
      <c r="O200" s="58"/>
      <c r="P200" s="58"/>
      <c r="Q200" s="58"/>
      <c r="R200" s="58"/>
      <c r="S200" s="58"/>
      <c r="T200" s="58"/>
      <c r="U200" s="58"/>
      <c r="V200" s="58"/>
      <c r="W200" s="31"/>
      <c r="X200" s="31"/>
      <c r="AA200" s="6"/>
    </row>
    <row r="201" ht="14.25" customHeight="1">
      <c r="F201" s="80"/>
      <c r="L201" s="31"/>
      <c r="M201" s="31"/>
      <c r="N201" s="58"/>
      <c r="O201" s="58"/>
      <c r="P201" s="58"/>
      <c r="Q201" s="58"/>
      <c r="R201" s="58"/>
      <c r="S201" s="58"/>
      <c r="T201" s="58"/>
      <c r="U201" s="58"/>
      <c r="V201" s="58"/>
      <c r="W201" s="31"/>
      <c r="X201" s="31"/>
      <c r="AA201" s="6"/>
    </row>
    <row r="202" ht="14.25" customHeight="1">
      <c r="F202" s="80"/>
      <c r="L202" s="31"/>
      <c r="M202" s="31"/>
      <c r="N202" s="58"/>
      <c r="O202" s="58"/>
      <c r="P202" s="58"/>
      <c r="Q202" s="58"/>
      <c r="R202" s="58"/>
      <c r="S202" s="58"/>
      <c r="T202" s="58"/>
      <c r="U202" s="58"/>
      <c r="V202" s="58"/>
      <c r="W202" s="31"/>
      <c r="X202" s="31"/>
      <c r="AA202" s="6"/>
    </row>
    <row r="203" ht="14.25" customHeight="1">
      <c r="F203" s="80"/>
      <c r="L203" s="31"/>
      <c r="M203" s="31"/>
      <c r="N203" s="58"/>
      <c r="O203" s="58"/>
      <c r="P203" s="58"/>
      <c r="Q203" s="58"/>
      <c r="R203" s="58"/>
      <c r="S203" s="58"/>
      <c r="T203" s="58"/>
      <c r="U203" s="58"/>
      <c r="V203" s="58"/>
      <c r="W203" s="31"/>
      <c r="X203" s="31"/>
      <c r="AA203" s="6"/>
    </row>
    <row r="204" ht="14.25" customHeight="1">
      <c r="F204" s="80"/>
      <c r="L204" s="31"/>
      <c r="M204" s="31"/>
      <c r="N204" s="58"/>
      <c r="O204" s="58"/>
      <c r="P204" s="58"/>
      <c r="Q204" s="58"/>
      <c r="R204" s="58"/>
      <c r="S204" s="58"/>
      <c r="T204" s="58"/>
      <c r="U204" s="58"/>
      <c r="V204" s="58"/>
      <c r="W204" s="31"/>
      <c r="X204" s="31"/>
      <c r="AA204" s="6"/>
    </row>
    <row r="205" ht="14.25" customHeight="1">
      <c r="F205" s="80"/>
      <c r="L205" s="31"/>
      <c r="M205" s="31"/>
      <c r="N205" s="58"/>
      <c r="O205" s="58"/>
      <c r="P205" s="58"/>
      <c r="Q205" s="58"/>
      <c r="R205" s="58"/>
      <c r="S205" s="58"/>
      <c r="T205" s="58"/>
      <c r="U205" s="58"/>
      <c r="V205" s="58"/>
      <c r="W205" s="31"/>
      <c r="X205" s="31"/>
      <c r="AA205" s="6"/>
    </row>
    <row r="206" ht="14.25" customHeight="1">
      <c r="F206" s="80"/>
      <c r="L206" s="31"/>
      <c r="M206" s="31"/>
      <c r="N206" s="58"/>
      <c r="O206" s="58"/>
      <c r="P206" s="58"/>
      <c r="Q206" s="58"/>
      <c r="R206" s="58"/>
      <c r="S206" s="58"/>
      <c r="T206" s="58"/>
      <c r="U206" s="58"/>
      <c r="V206" s="58"/>
      <c r="W206" s="31"/>
      <c r="X206" s="31"/>
      <c r="AA206" s="6"/>
    </row>
    <row r="207" ht="14.25" customHeight="1">
      <c r="F207" s="80"/>
      <c r="L207" s="31"/>
      <c r="M207" s="31"/>
      <c r="N207" s="58"/>
      <c r="O207" s="58"/>
      <c r="P207" s="58"/>
      <c r="Q207" s="58"/>
      <c r="R207" s="58"/>
      <c r="S207" s="58"/>
      <c r="T207" s="58"/>
      <c r="U207" s="58"/>
      <c r="V207" s="58"/>
      <c r="W207" s="31"/>
      <c r="X207" s="31"/>
      <c r="AA207" s="6"/>
    </row>
    <row r="208" ht="14.25" customHeight="1">
      <c r="F208" s="80"/>
      <c r="L208" s="31"/>
      <c r="M208" s="31"/>
      <c r="N208" s="58"/>
      <c r="O208" s="58"/>
      <c r="P208" s="58"/>
      <c r="Q208" s="58"/>
      <c r="R208" s="58"/>
      <c r="S208" s="58"/>
      <c r="T208" s="58"/>
      <c r="U208" s="58"/>
      <c r="V208" s="58"/>
      <c r="W208" s="31"/>
      <c r="X208" s="31"/>
      <c r="AA208" s="6"/>
    </row>
    <row r="209" ht="14.25" customHeight="1">
      <c r="F209" s="80"/>
      <c r="L209" s="31"/>
      <c r="M209" s="31"/>
      <c r="N209" s="58"/>
      <c r="O209" s="58"/>
      <c r="P209" s="58"/>
      <c r="Q209" s="58"/>
      <c r="R209" s="58"/>
      <c r="S209" s="58"/>
      <c r="T209" s="58"/>
      <c r="U209" s="58"/>
      <c r="V209" s="58"/>
      <c r="W209" s="31"/>
      <c r="X209" s="31"/>
      <c r="AA209" s="6"/>
    </row>
    <row r="210" ht="14.25" customHeight="1">
      <c r="F210" s="80"/>
      <c r="L210" s="31"/>
      <c r="M210" s="31"/>
      <c r="N210" s="58"/>
      <c r="O210" s="58"/>
      <c r="P210" s="58"/>
      <c r="Q210" s="58"/>
      <c r="R210" s="58"/>
      <c r="S210" s="58"/>
      <c r="T210" s="58"/>
      <c r="U210" s="58"/>
      <c r="V210" s="58"/>
      <c r="W210" s="31"/>
      <c r="X210" s="31"/>
      <c r="AA210" s="6"/>
    </row>
    <row r="211" ht="14.25" customHeight="1">
      <c r="F211" s="80"/>
      <c r="L211" s="31"/>
      <c r="M211" s="31"/>
      <c r="N211" s="58"/>
      <c r="O211" s="58"/>
      <c r="P211" s="58"/>
      <c r="Q211" s="58"/>
      <c r="R211" s="58"/>
      <c r="S211" s="58"/>
      <c r="T211" s="58"/>
      <c r="U211" s="58"/>
      <c r="V211" s="58"/>
      <c r="W211" s="31"/>
      <c r="X211" s="31"/>
      <c r="AA211" s="6"/>
    </row>
    <row r="212" ht="14.25" customHeight="1">
      <c r="F212" s="80"/>
      <c r="L212" s="31"/>
      <c r="M212" s="31"/>
      <c r="N212" s="58"/>
      <c r="O212" s="58"/>
      <c r="P212" s="58"/>
      <c r="Q212" s="58"/>
      <c r="R212" s="58"/>
      <c r="S212" s="58"/>
      <c r="T212" s="58"/>
      <c r="U212" s="58"/>
      <c r="V212" s="58"/>
      <c r="W212" s="31"/>
      <c r="X212" s="31"/>
      <c r="AA212" s="6"/>
    </row>
    <row r="213" ht="14.25" customHeight="1">
      <c r="F213" s="80"/>
      <c r="L213" s="31"/>
      <c r="M213" s="31"/>
      <c r="N213" s="58"/>
      <c r="O213" s="58"/>
      <c r="P213" s="58"/>
      <c r="Q213" s="58"/>
      <c r="R213" s="58"/>
      <c r="S213" s="58"/>
      <c r="T213" s="58"/>
      <c r="U213" s="58"/>
      <c r="V213" s="58"/>
      <c r="W213" s="31"/>
      <c r="X213" s="31"/>
      <c r="AA213" s="6"/>
    </row>
    <row r="214" ht="14.25" customHeight="1">
      <c r="F214" s="80"/>
      <c r="L214" s="31"/>
      <c r="M214" s="31"/>
      <c r="N214" s="58"/>
      <c r="O214" s="58"/>
      <c r="P214" s="58"/>
      <c r="Q214" s="58"/>
      <c r="R214" s="58"/>
      <c r="S214" s="58"/>
      <c r="T214" s="58"/>
      <c r="U214" s="58"/>
      <c r="V214" s="58"/>
      <c r="W214" s="31"/>
      <c r="X214" s="31"/>
      <c r="AA214" s="6"/>
    </row>
    <row r="215" ht="14.25" customHeight="1">
      <c r="F215" s="80"/>
      <c r="L215" s="31"/>
      <c r="M215" s="31"/>
      <c r="N215" s="58"/>
      <c r="O215" s="58"/>
      <c r="P215" s="58"/>
      <c r="Q215" s="58"/>
      <c r="R215" s="58"/>
      <c r="S215" s="58"/>
      <c r="T215" s="58"/>
      <c r="U215" s="58"/>
      <c r="V215" s="58"/>
      <c r="W215" s="31"/>
      <c r="X215" s="31"/>
      <c r="AA215" s="6"/>
    </row>
    <row r="216" ht="14.25" customHeight="1">
      <c r="F216" s="80"/>
      <c r="L216" s="31"/>
      <c r="M216" s="31"/>
      <c r="N216" s="58"/>
      <c r="O216" s="58"/>
      <c r="P216" s="58"/>
      <c r="Q216" s="58"/>
      <c r="R216" s="58"/>
      <c r="S216" s="58"/>
      <c r="T216" s="58"/>
      <c r="U216" s="58"/>
      <c r="V216" s="58"/>
      <c r="W216" s="31"/>
      <c r="X216" s="31"/>
      <c r="AA216" s="6"/>
    </row>
    <row r="217" ht="14.25" customHeight="1">
      <c r="F217" s="80"/>
      <c r="L217" s="31"/>
      <c r="M217" s="31"/>
      <c r="N217" s="58"/>
      <c r="O217" s="58"/>
      <c r="P217" s="58"/>
      <c r="Q217" s="58"/>
      <c r="R217" s="58"/>
      <c r="S217" s="58"/>
      <c r="T217" s="58"/>
      <c r="U217" s="58"/>
      <c r="V217" s="58"/>
      <c r="W217" s="31"/>
      <c r="X217" s="31"/>
      <c r="AA217" s="6"/>
    </row>
    <row r="218" ht="14.25" customHeight="1">
      <c r="F218" s="80"/>
      <c r="L218" s="31"/>
      <c r="M218" s="31"/>
      <c r="N218" s="58"/>
      <c r="O218" s="58"/>
      <c r="P218" s="58"/>
      <c r="Q218" s="58"/>
      <c r="R218" s="58"/>
      <c r="S218" s="58"/>
      <c r="T218" s="58"/>
      <c r="U218" s="58"/>
      <c r="V218" s="58"/>
      <c r="W218" s="31"/>
      <c r="X218" s="31"/>
      <c r="AA218" s="6"/>
    </row>
    <row r="219" ht="14.25" customHeight="1">
      <c r="F219" s="80"/>
      <c r="L219" s="31"/>
      <c r="M219" s="31"/>
      <c r="N219" s="58"/>
      <c r="O219" s="58"/>
      <c r="P219" s="58"/>
      <c r="Q219" s="58"/>
      <c r="R219" s="58"/>
      <c r="S219" s="58"/>
      <c r="T219" s="58"/>
      <c r="U219" s="58"/>
      <c r="V219" s="58"/>
      <c r="W219" s="31"/>
      <c r="X219" s="31"/>
      <c r="AA219" s="6"/>
    </row>
    <row r="220" ht="14.25" customHeight="1">
      <c r="F220" s="80"/>
      <c r="L220" s="31"/>
      <c r="M220" s="31"/>
      <c r="N220" s="58"/>
      <c r="O220" s="58"/>
      <c r="P220" s="58"/>
      <c r="Q220" s="58"/>
      <c r="R220" s="58"/>
      <c r="S220" s="58"/>
      <c r="T220" s="58"/>
      <c r="U220" s="58"/>
      <c r="V220" s="58"/>
      <c r="W220" s="31"/>
      <c r="X220" s="31"/>
      <c r="AA220" s="6"/>
    </row>
    <row r="221" ht="14.25" customHeight="1">
      <c r="F221" s="80"/>
      <c r="L221" s="31"/>
      <c r="M221" s="31"/>
      <c r="N221" s="58"/>
      <c r="O221" s="58"/>
      <c r="P221" s="58"/>
      <c r="Q221" s="58"/>
      <c r="R221" s="58"/>
      <c r="S221" s="58"/>
      <c r="T221" s="58"/>
      <c r="U221" s="58"/>
      <c r="V221" s="58"/>
      <c r="W221" s="31"/>
      <c r="X221" s="31"/>
      <c r="AA221" s="6"/>
    </row>
    <row r="222" ht="14.25" customHeight="1">
      <c r="F222" s="80"/>
      <c r="L222" s="31"/>
      <c r="M222" s="31"/>
      <c r="N222" s="58"/>
      <c r="O222" s="58"/>
      <c r="P222" s="58"/>
      <c r="Q222" s="58"/>
      <c r="R222" s="58"/>
      <c r="S222" s="58"/>
      <c r="T222" s="58"/>
      <c r="U222" s="58"/>
      <c r="V222" s="58"/>
      <c r="W222" s="31"/>
      <c r="X222" s="31"/>
      <c r="AA222" s="6"/>
    </row>
    <row r="223" ht="14.25" customHeight="1">
      <c r="F223" s="80"/>
      <c r="L223" s="31"/>
      <c r="M223" s="31"/>
      <c r="N223" s="58"/>
      <c r="O223" s="58"/>
      <c r="P223" s="58"/>
      <c r="Q223" s="58"/>
      <c r="R223" s="58"/>
      <c r="S223" s="58"/>
      <c r="T223" s="58"/>
      <c r="U223" s="58"/>
      <c r="V223" s="58"/>
      <c r="W223" s="31"/>
      <c r="X223" s="31"/>
      <c r="AA223" s="6"/>
    </row>
    <row r="224" ht="14.25" customHeight="1">
      <c r="F224" s="80"/>
      <c r="L224" s="31"/>
      <c r="M224" s="31"/>
      <c r="N224" s="58"/>
      <c r="O224" s="58"/>
      <c r="P224" s="58"/>
      <c r="Q224" s="58"/>
      <c r="R224" s="58"/>
      <c r="S224" s="58"/>
      <c r="T224" s="58"/>
      <c r="U224" s="58"/>
      <c r="V224" s="58"/>
      <c r="W224" s="31"/>
      <c r="X224" s="31"/>
      <c r="AA224" s="6"/>
    </row>
    <row r="225" ht="14.25" customHeight="1">
      <c r="F225" s="80"/>
      <c r="L225" s="31"/>
      <c r="M225" s="31"/>
      <c r="N225" s="58"/>
      <c r="O225" s="58"/>
      <c r="P225" s="58"/>
      <c r="Q225" s="58"/>
      <c r="R225" s="58"/>
      <c r="S225" s="58"/>
      <c r="T225" s="58"/>
      <c r="U225" s="58"/>
      <c r="V225" s="58"/>
      <c r="W225" s="31"/>
      <c r="X225" s="31"/>
      <c r="AA225" s="6"/>
    </row>
    <row r="226" ht="14.25" customHeight="1">
      <c r="F226" s="80"/>
      <c r="L226" s="31"/>
      <c r="M226" s="31"/>
      <c r="N226" s="58"/>
      <c r="O226" s="58"/>
      <c r="P226" s="58"/>
      <c r="Q226" s="58"/>
      <c r="R226" s="58"/>
      <c r="S226" s="58"/>
      <c r="T226" s="58"/>
      <c r="U226" s="58"/>
      <c r="V226" s="58"/>
      <c r="W226" s="31"/>
      <c r="X226" s="31"/>
      <c r="AA226" s="6"/>
    </row>
    <row r="227" ht="14.25" customHeight="1">
      <c r="F227" s="80"/>
      <c r="L227" s="31"/>
      <c r="M227" s="31"/>
      <c r="N227" s="58"/>
      <c r="O227" s="58"/>
      <c r="P227" s="58"/>
      <c r="Q227" s="58"/>
      <c r="R227" s="58"/>
      <c r="S227" s="58"/>
      <c r="T227" s="58"/>
      <c r="U227" s="58"/>
      <c r="V227" s="58"/>
      <c r="W227" s="31"/>
      <c r="X227" s="31"/>
      <c r="AA227" s="6"/>
    </row>
    <row r="228" ht="14.25" customHeight="1">
      <c r="F228" s="80"/>
      <c r="L228" s="31"/>
      <c r="M228" s="31"/>
      <c r="N228" s="58"/>
      <c r="O228" s="58"/>
      <c r="P228" s="58"/>
      <c r="Q228" s="58"/>
      <c r="R228" s="58"/>
      <c r="S228" s="58"/>
      <c r="T228" s="58"/>
      <c r="U228" s="58"/>
      <c r="V228" s="58"/>
      <c r="W228" s="31"/>
      <c r="X228" s="31"/>
      <c r="AA228" s="6"/>
    </row>
    <row r="229" ht="14.25" customHeight="1">
      <c r="F229" s="80"/>
      <c r="L229" s="31"/>
      <c r="M229" s="31"/>
      <c r="N229" s="58"/>
      <c r="O229" s="58"/>
      <c r="P229" s="58"/>
      <c r="Q229" s="58"/>
      <c r="R229" s="58"/>
      <c r="S229" s="58"/>
      <c r="T229" s="58"/>
      <c r="U229" s="58"/>
      <c r="V229" s="58"/>
      <c r="W229" s="31"/>
      <c r="X229" s="31"/>
      <c r="AA229" s="6"/>
    </row>
    <row r="230" ht="14.25" customHeight="1">
      <c r="F230" s="80"/>
      <c r="L230" s="31"/>
      <c r="M230" s="31"/>
      <c r="N230" s="58"/>
      <c r="O230" s="58"/>
      <c r="P230" s="58"/>
      <c r="Q230" s="58"/>
      <c r="R230" s="58"/>
      <c r="S230" s="58"/>
      <c r="T230" s="58"/>
      <c r="U230" s="58"/>
      <c r="V230" s="58"/>
      <c r="W230" s="31"/>
      <c r="X230" s="31"/>
      <c r="AA230" s="6"/>
    </row>
    <row r="231" ht="14.25" customHeight="1">
      <c r="F231" s="80"/>
      <c r="L231" s="31"/>
      <c r="M231" s="31"/>
      <c r="N231" s="58"/>
      <c r="O231" s="58"/>
      <c r="P231" s="58"/>
      <c r="Q231" s="58"/>
      <c r="R231" s="58"/>
      <c r="S231" s="58"/>
      <c r="T231" s="58"/>
      <c r="U231" s="58"/>
      <c r="V231" s="58"/>
      <c r="W231" s="31"/>
      <c r="X231" s="31"/>
      <c r="AA231" s="6"/>
    </row>
    <row r="232" ht="14.25" customHeight="1">
      <c r="F232" s="80"/>
      <c r="L232" s="31"/>
      <c r="M232" s="31"/>
      <c r="N232" s="58"/>
      <c r="O232" s="58"/>
      <c r="P232" s="58"/>
      <c r="Q232" s="58"/>
      <c r="R232" s="58"/>
      <c r="S232" s="58"/>
      <c r="T232" s="58"/>
      <c r="U232" s="58"/>
      <c r="V232" s="58"/>
      <c r="W232" s="31"/>
      <c r="X232" s="31"/>
      <c r="AA232" s="6"/>
    </row>
    <row r="233" ht="14.25" customHeight="1">
      <c r="F233" s="80"/>
      <c r="L233" s="31"/>
      <c r="M233" s="31"/>
      <c r="N233" s="58"/>
      <c r="O233" s="58"/>
      <c r="P233" s="58"/>
      <c r="Q233" s="58"/>
      <c r="R233" s="58"/>
      <c r="S233" s="58"/>
      <c r="T233" s="58"/>
      <c r="U233" s="58"/>
      <c r="V233" s="58"/>
      <c r="W233" s="31"/>
      <c r="X233" s="31"/>
      <c r="AA233" s="6"/>
    </row>
    <row r="234" ht="14.25" customHeight="1">
      <c r="F234" s="80"/>
      <c r="L234" s="31"/>
      <c r="M234" s="31"/>
      <c r="N234" s="58"/>
      <c r="O234" s="58"/>
      <c r="P234" s="58"/>
      <c r="Q234" s="58"/>
      <c r="R234" s="58"/>
      <c r="S234" s="58"/>
      <c r="T234" s="58"/>
      <c r="U234" s="58"/>
      <c r="V234" s="58"/>
      <c r="W234" s="31"/>
      <c r="X234" s="31"/>
      <c r="AA234" s="6"/>
    </row>
    <row r="235" ht="14.25" customHeight="1">
      <c r="F235" s="80"/>
      <c r="L235" s="31"/>
      <c r="M235" s="31"/>
      <c r="N235" s="58"/>
      <c r="O235" s="58"/>
      <c r="P235" s="58"/>
      <c r="Q235" s="58"/>
      <c r="R235" s="58"/>
      <c r="S235" s="58"/>
      <c r="T235" s="58"/>
      <c r="U235" s="58"/>
      <c r="V235" s="58"/>
      <c r="W235" s="31"/>
      <c r="X235" s="31"/>
      <c r="AA235" s="6"/>
    </row>
    <row r="236" ht="14.25" customHeight="1">
      <c r="F236" s="80"/>
      <c r="L236" s="31"/>
      <c r="M236" s="31"/>
      <c r="N236" s="58"/>
      <c r="O236" s="58"/>
      <c r="P236" s="58"/>
      <c r="Q236" s="58"/>
      <c r="R236" s="58"/>
      <c r="S236" s="58"/>
      <c r="T236" s="58"/>
      <c r="U236" s="58"/>
      <c r="V236" s="58"/>
      <c r="W236" s="31"/>
      <c r="X236" s="31"/>
      <c r="AA236" s="6"/>
    </row>
    <row r="237" ht="14.25" customHeight="1">
      <c r="F237" s="80"/>
      <c r="L237" s="31"/>
      <c r="M237" s="31"/>
      <c r="N237" s="58"/>
      <c r="O237" s="58"/>
      <c r="P237" s="58"/>
      <c r="Q237" s="58"/>
      <c r="R237" s="58"/>
      <c r="S237" s="58"/>
      <c r="T237" s="58"/>
      <c r="U237" s="58"/>
      <c r="V237" s="58"/>
      <c r="W237" s="31"/>
      <c r="X237" s="31"/>
      <c r="AA237" s="6"/>
    </row>
    <row r="238" ht="14.25" customHeight="1">
      <c r="F238" s="80"/>
      <c r="L238" s="31"/>
      <c r="M238" s="31"/>
      <c r="N238" s="58"/>
      <c r="O238" s="58"/>
      <c r="P238" s="58"/>
      <c r="Q238" s="58"/>
      <c r="R238" s="58"/>
      <c r="S238" s="58"/>
      <c r="T238" s="58"/>
      <c r="U238" s="58"/>
      <c r="V238" s="58"/>
      <c r="W238" s="31"/>
      <c r="X238" s="31"/>
      <c r="AA238" s="6"/>
    </row>
    <row r="239" ht="14.25" customHeight="1">
      <c r="F239" s="80"/>
      <c r="L239" s="31"/>
      <c r="M239" s="31"/>
      <c r="N239" s="58"/>
      <c r="O239" s="58"/>
      <c r="P239" s="58"/>
      <c r="Q239" s="58"/>
      <c r="R239" s="58"/>
      <c r="S239" s="58"/>
      <c r="T239" s="58"/>
      <c r="U239" s="58"/>
      <c r="V239" s="58"/>
      <c r="W239" s="31"/>
      <c r="X239" s="31"/>
      <c r="AA239" s="6"/>
    </row>
    <row r="240" ht="14.25" customHeight="1">
      <c r="F240" s="80"/>
      <c r="L240" s="31"/>
      <c r="M240" s="31"/>
      <c r="N240" s="58"/>
      <c r="O240" s="58"/>
      <c r="P240" s="58"/>
      <c r="Q240" s="58"/>
      <c r="R240" s="58"/>
      <c r="S240" s="58"/>
      <c r="T240" s="58"/>
      <c r="U240" s="58"/>
      <c r="V240" s="58"/>
      <c r="W240" s="31"/>
      <c r="X240" s="31"/>
      <c r="AA240" s="6"/>
    </row>
    <row r="241" ht="14.25" customHeight="1">
      <c r="F241" s="80"/>
      <c r="L241" s="31"/>
      <c r="M241" s="31"/>
      <c r="N241" s="58"/>
      <c r="O241" s="58"/>
      <c r="P241" s="58"/>
      <c r="Q241" s="58"/>
      <c r="R241" s="58"/>
      <c r="S241" s="58"/>
      <c r="T241" s="58"/>
      <c r="U241" s="58"/>
      <c r="V241" s="58"/>
      <c r="W241" s="31"/>
      <c r="X241" s="31"/>
      <c r="AA241" s="6"/>
    </row>
    <row r="242" ht="14.25" customHeight="1">
      <c r="F242" s="80"/>
      <c r="L242" s="31"/>
      <c r="M242" s="31"/>
      <c r="N242" s="58"/>
      <c r="O242" s="58"/>
      <c r="P242" s="58"/>
      <c r="Q242" s="58"/>
      <c r="R242" s="58"/>
      <c r="S242" s="58"/>
      <c r="T242" s="58"/>
      <c r="U242" s="58"/>
      <c r="V242" s="58"/>
      <c r="W242" s="31"/>
      <c r="X242" s="31"/>
      <c r="AA242" s="6"/>
    </row>
    <row r="243" ht="14.25" customHeight="1">
      <c r="F243" s="80"/>
      <c r="L243" s="31"/>
      <c r="M243" s="31"/>
      <c r="N243" s="58"/>
      <c r="O243" s="58"/>
      <c r="P243" s="58"/>
      <c r="Q243" s="58"/>
      <c r="R243" s="58"/>
      <c r="S243" s="58"/>
      <c r="T243" s="58"/>
      <c r="U243" s="58"/>
      <c r="V243" s="58"/>
      <c r="W243" s="31"/>
      <c r="X243" s="31"/>
      <c r="AA243" s="6"/>
    </row>
    <row r="244" ht="14.25" customHeight="1">
      <c r="F244" s="80"/>
      <c r="L244" s="31"/>
      <c r="M244" s="31"/>
      <c r="N244" s="58"/>
      <c r="O244" s="58"/>
      <c r="P244" s="58"/>
      <c r="Q244" s="58"/>
      <c r="R244" s="58"/>
      <c r="S244" s="58"/>
      <c r="T244" s="58"/>
      <c r="U244" s="58"/>
      <c r="V244" s="58"/>
      <c r="W244" s="31"/>
      <c r="X244" s="31"/>
      <c r="AA244" s="6"/>
    </row>
    <row r="245" ht="14.25" customHeight="1">
      <c r="F245" s="80"/>
      <c r="L245" s="31"/>
      <c r="M245" s="31"/>
      <c r="N245" s="58"/>
      <c r="O245" s="58"/>
      <c r="P245" s="58"/>
      <c r="Q245" s="58"/>
      <c r="R245" s="58"/>
      <c r="S245" s="58"/>
      <c r="T245" s="58"/>
      <c r="U245" s="58"/>
      <c r="V245" s="58"/>
      <c r="W245" s="31"/>
      <c r="X245" s="31"/>
      <c r="AA245" s="6"/>
    </row>
    <row r="246" ht="14.25" customHeight="1">
      <c r="F246" s="80"/>
      <c r="L246" s="31"/>
      <c r="M246" s="31"/>
      <c r="N246" s="58"/>
      <c r="O246" s="58"/>
      <c r="P246" s="58"/>
      <c r="Q246" s="58"/>
      <c r="R246" s="58"/>
      <c r="S246" s="58"/>
      <c r="T246" s="58"/>
      <c r="U246" s="58"/>
      <c r="V246" s="58"/>
      <c r="W246" s="31"/>
      <c r="X246" s="31"/>
      <c r="AA246" s="6"/>
    </row>
    <row r="247" ht="14.25" customHeight="1">
      <c r="F247" s="80"/>
      <c r="L247" s="31"/>
      <c r="M247" s="31"/>
      <c r="N247" s="58"/>
      <c r="O247" s="58"/>
      <c r="P247" s="58"/>
      <c r="Q247" s="58"/>
      <c r="R247" s="58"/>
      <c r="S247" s="58"/>
      <c r="T247" s="58"/>
      <c r="U247" s="58"/>
      <c r="V247" s="58"/>
      <c r="W247" s="31"/>
      <c r="X247" s="31"/>
      <c r="AA247" s="6"/>
    </row>
    <row r="248" ht="14.25" customHeight="1">
      <c r="F248" s="80"/>
      <c r="L248" s="31"/>
      <c r="M248" s="31"/>
      <c r="N248" s="58"/>
      <c r="O248" s="58"/>
      <c r="P248" s="58"/>
      <c r="Q248" s="58"/>
      <c r="R248" s="58"/>
      <c r="S248" s="58"/>
      <c r="T248" s="58"/>
      <c r="U248" s="58"/>
      <c r="V248" s="58"/>
      <c r="W248" s="31"/>
      <c r="X248" s="31"/>
      <c r="AA248" s="6"/>
    </row>
    <row r="249" ht="14.25" customHeight="1">
      <c r="F249" s="80"/>
      <c r="L249" s="31"/>
      <c r="M249" s="31"/>
      <c r="N249" s="58"/>
      <c r="O249" s="58"/>
      <c r="P249" s="58"/>
      <c r="Q249" s="58"/>
      <c r="R249" s="58"/>
      <c r="S249" s="58"/>
      <c r="T249" s="58"/>
      <c r="U249" s="58"/>
      <c r="V249" s="58"/>
      <c r="W249" s="31"/>
      <c r="X249" s="31"/>
      <c r="AA249" s="6"/>
    </row>
    <row r="250" ht="14.25" customHeight="1">
      <c r="F250" s="80"/>
      <c r="L250" s="31"/>
      <c r="M250" s="31"/>
      <c r="N250" s="58"/>
      <c r="O250" s="58"/>
      <c r="P250" s="58"/>
      <c r="Q250" s="58"/>
      <c r="R250" s="58"/>
      <c r="S250" s="58"/>
      <c r="T250" s="58"/>
      <c r="U250" s="58"/>
      <c r="V250" s="58"/>
      <c r="W250" s="31"/>
      <c r="X250" s="31"/>
      <c r="AA250" s="6"/>
    </row>
    <row r="251" ht="14.25" customHeight="1">
      <c r="F251" s="80"/>
      <c r="L251" s="31"/>
      <c r="M251" s="31"/>
      <c r="N251" s="58"/>
      <c r="O251" s="58"/>
      <c r="P251" s="58"/>
      <c r="Q251" s="58"/>
      <c r="R251" s="58"/>
      <c r="S251" s="58"/>
      <c r="T251" s="58"/>
      <c r="U251" s="58"/>
      <c r="V251" s="58"/>
      <c r="W251" s="31"/>
      <c r="X251" s="31"/>
      <c r="AA251" s="6"/>
    </row>
    <row r="252" ht="14.25" customHeight="1">
      <c r="F252" s="80"/>
      <c r="L252" s="31"/>
      <c r="M252" s="31"/>
      <c r="N252" s="58"/>
      <c r="O252" s="58"/>
      <c r="P252" s="58"/>
      <c r="Q252" s="58"/>
      <c r="R252" s="58"/>
      <c r="S252" s="58"/>
      <c r="T252" s="58"/>
      <c r="U252" s="58"/>
      <c r="V252" s="58"/>
      <c r="W252" s="31"/>
      <c r="X252" s="31"/>
      <c r="AA252" s="6"/>
    </row>
    <row r="253" ht="14.25" customHeight="1">
      <c r="F253" s="80"/>
      <c r="L253" s="31"/>
      <c r="M253" s="31"/>
      <c r="N253" s="58"/>
      <c r="O253" s="58"/>
      <c r="P253" s="58"/>
      <c r="Q253" s="58"/>
      <c r="R253" s="58"/>
      <c r="S253" s="58"/>
      <c r="T253" s="58"/>
      <c r="U253" s="58"/>
      <c r="V253" s="58"/>
      <c r="W253" s="31"/>
      <c r="X253" s="31"/>
      <c r="AA253" s="6"/>
    </row>
    <row r="254" ht="14.25" customHeight="1">
      <c r="F254" s="80"/>
      <c r="L254" s="31"/>
      <c r="M254" s="31"/>
      <c r="N254" s="58"/>
      <c r="O254" s="58"/>
      <c r="P254" s="58"/>
      <c r="Q254" s="58"/>
      <c r="R254" s="58"/>
      <c r="S254" s="58"/>
      <c r="T254" s="58"/>
      <c r="U254" s="58"/>
      <c r="V254" s="58"/>
      <c r="W254" s="31"/>
      <c r="X254" s="31"/>
      <c r="AA254" s="6"/>
    </row>
    <row r="255" ht="14.25" customHeight="1">
      <c r="F255" s="80"/>
      <c r="L255" s="31"/>
      <c r="M255" s="31"/>
      <c r="N255" s="58"/>
      <c r="O255" s="58"/>
      <c r="P255" s="58"/>
      <c r="Q255" s="58"/>
      <c r="R255" s="58"/>
      <c r="S255" s="58"/>
      <c r="T255" s="58"/>
      <c r="U255" s="58"/>
      <c r="V255" s="58"/>
      <c r="W255" s="31"/>
      <c r="X255" s="31"/>
      <c r="AA255" s="6"/>
    </row>
    <row r="256" ht="14.25" customHeight="1">
      <c r="F256" s="80"/>
      <c r="L256" s="31"/>
      <c r="M256" s="31"/>
      <c r="N256" s="58"/>
      <c r="O256" s="58"/>
      <c r="P256" s="58"/>
      <c r="Q256" s="58"/>
      <c r="R256" s="58"/>
      <c r="S256" s="58"/>
      <c r="T256" s="58"/>
      <c r="U256" s="58"/>
      <c r="V256" s="58"/>
      <c r="W256" s="31"/>
      <c r="X256" s="31"/>
      <c r="AA256" s="6"/>
    </row>
    <row r="257" ht="14.25" customHeight="1">
      <c r="F257" s="80"/>
      <c r="L257" s="31"/>
      <c r="M257" s="31"/>
      <c r="N257" s="58"/>
      <c r="O257" s="58"/>
      <c r="P257" s="58"/>
      <c r="Q257" s="58"/>
      <c r="R257" s="58"/>
      <c r="S257" s="58"/>
      <c r="T257" s="58"/>
      <c r="U257" s="58"/>
      <c r="V257" s="58"/>
      <c r="W257" s="31"/>
      <c r="X257" s="31"/>
      <c r="AA257" s="6"/>
    </row>
    <row r="258" ht="14.25" customHeight="1">
      <c r="F258" s="80"/>
      <c r="L258" s="31"/>
      <c r="M258" s="31"/>
      <c r="N258" s="58"/>
      <c r="O258" s="58"/>
      <c r="P258" s="58"/>
      <c r="Q258" s="58"/>
      <c r="R258" s="58"/>
      <c r="S258" s="58"/>
      <c r="T258" s="58"/>
      <c r="U258" s="58"/>
      <c r="V258" s="58"/>
      <c r="W258" s="31"/>
      <c r="X258" s="31"/>
      <c r="AA258" s="6"/>
    </row>
    <row r="259" ht="14.25" customHeight="1">
      <c r="F259" s="80"/>
      <c r="L259" s="31"/>
      <c r="M259" s="31"/>
      <c r="N259" s="58"/>
      <c r="O259" s="58"/>
      <c r="P259" s="58"/>
      <c r="Q259" s="58"/>
      <c r="R259" s="58"/>
      <c r="S259" s="58"/>
      <c r="T259" s="58"/>
      <c r="U259" s="58"/>
      <c r="V259" s="58"/>
      <c r="W259" s="31"/>
      <c r="X259" s="31"/>
      <c r="AA259" s="6"/>
    </row>
    <row r="260" ht="14.25" customHeight="1">
      <c r="F260" s="80"/>
      <c r="L260" s="31"/>
      <c r="M260" s="31"/>
      <c r="N260" s="58"/>
      <c r="O260" s="58"/>
      <c r="P260" s="58"/>
      <c r="Q260" s="58"/>
      <c r="R260" s="58"/>
      <c r="S260" s="58"/>
      <c r="T260" s="58"/>
      <c r="U260" s="58"/>
      <c r="V260" s="58"/>
      <c r="W260" s="31"/>
      <c r="X260" s="31"/>
      <c r="AA260" s="6"/>
    </row>
    <row r="261" ht="14.25" customHeight="1">
      <c r="F261" s="80"/>
      <c r="L261" s="31"/>
      <c r="M261" s="31"/>
      <c r="N261" s="58"/>
      <c r="O261" s="58"/>
      <c r="P261" s="58"/>
      <c r="Q261" s="58"/>
      <c r="R261" s="58"/>
      <c r="S261" s="58"/>
      <c r="T261" s="58"/>
      <c r="U261" s="58"/>
      <c r="V261" s="58"/>
      <c r="W261" s="31"/>
      <c r="X261" s="31"/>
      <c r="AA261" s="6"/>
    </row>
    <row r="262" ht="14.25" customHeight="1">
      <c r="F262" s="80"/>
      <c r="L262" s="31"/>
      <c r="M262" s="31"/>
      <c r="N262" s="58"/>
      <c r="O262" s="58"/>
      <c r="P262" s="58"/>
      <c r="Q262" s="58"/>
      <c r="R262" s="58"/>
      <c r="S262" s="58"/>
      <c r="T262" s="58"/>
      <c r="U262" s="58"/>
      <c r="V262" s="58"/>
      <c r="W262" s="31"/>
      <c r="X262" s="31"/>
      <c r="AA262" s="6"/>
    </row>
    <row r="263" ht="14.25" customHeight="1">
      <c r="F263" s="80"/>
      <c r="L263" s="31"/>
      <c r="M263" s="31"/>
      <c r="N263" s="58"/>
      <c r="O263" s="58"/>
      <c r="P263" s="58"/>
      <c r="Q263" s="58"/>
      <c r="R263" s="58"/>
      <c r="S263" s="58"/>
      <c r="T263" s="58"/>
      <c r="U263" s="58"/>
      <c r="V263" s="58"/>
      <c r="W263" s="31"/>
      <c r="X263" s="31"/>
      <c r="AA263" s="6"/>
    </row>
    <row r="264" ht="14.25" customHeight="1">
      <c r="F264" s="80"/>
      <c r="L264" s="31"/>
      <c r="M264" s="31"/>
      <c r="N264" s="58"/>
      <c r="O264" s="58"/>
      <c r="P264" s="58"/>
      <c r="Q264" s="58"/>
      <c r="R264" s="58"/>
      <c r="S264" s="58"/>
      <c r="T264" s="58"/>
      <c r="U264" s="58"/>
      <c r="V264" s="58"/>
      <c r="W264" s="31"/>
      <c r="X264" s="31"/>
      <c r="AA264" s="6"/>
    </row>
    <row r="265" ht="14.25" customHeight="1">
      <c r="F265" s="80"/>
      <c r="L265" s="31"/>
      <c r="M265" s="31"/>
      <c r="N265" s="58"/>
      <c r="O265" s="58"/>
      <c r="P265" s="58"/>
      <c r="Q265" s="58"/>
      <c r="R265" s="58"/>
      <c r="S265" s="58"/>
      <c r="T265" s="58"/>
      <c r="U265" s="58"/>
      <c r="V265" s="58"/>
      <c r="W265" s="31"/>
      <c r="X265" s="31"/>
      <c r="AA265" s="6"/>
    </row>
    <row r="266" ht="14.25" customHeight="1">
      <c r="F266" s="80"/>
      <c r="L266" s="31"/>
      <c r="M266" s="31"/>
      <c r="N266" s="58"/>
      <c r="O266" s="58"/>
      <c r="P266" s="58"/>
      <c r="Q266" s="58"/>
      <c r="R266" s="58"/>
      <c r="S266" s="58"/>
      <c r="T266" s="58"/>
      <c r="U266" s="58"/>
      <c r="V266" s="58"/>
      <c r="W266" s="31"/>
      <c r="X266" s="31"/>
      <c r="AA266" s="6"/>
    </row>
    <row r="267" ht="14.25" customHeight="1">
      <c r="F267" s="80"/>
      <c r="L267" s="31"/>
      <c r="M267" s="31"/>
      <c r="N267" s="58"/>
      <c r="O267" s="58"/>
      <c r="P267" s="58"/>
      <c r="Q267" s="58"/>
      <c r="R267" s="58"/>
      <c r="S267" s="58"/>
      <c r="T267" s="58"/>
      <c r="U267" s="58"/>
      <c r="V267" s="58"/>
      <c r="W267" s="31"/>
      <c r="X267" s="31"/>
      <c r="AA267" s="6"/>
    </row>
    <row r="268" ht="14.25" customHeight="1">
      <c r="F268" s="80"/>
      <c r="L268" s="31"/>
      <c r="M268" s="31"/>
      <c r="N268" s="58"/>
      <c r="O268" s="58"/>
      <c r="P268" s="58"/>
      <c r="Q268" s="58"/>
      <c r="R268" s="58"/>
      <c r="S268" s="58"/>
      <c r="T268" s="58"/>
      <c r="U268" s="58"/>
      <c r="V268" s="58"/>
      <c r="W268" s="31"/>
      <c r="X268" s="31"/>
      <c r="AA268" s="6"/>
    </row>
    <row r="269" ht="14.25" customHeight="1">
      <c r="F269" s="80"/>
      <c r="L269" s="31"/>
      <c r="M269" s="31"/>
      <c r="N269" s="58"/>
      <c r="O269" s="58"/>
      <c r="P269" s="58"/>
      <c r="Q269" s="58"/>
      <c r="R269" s="58"/>
      <c r="S269" s="58"/>
      <c r="T269" s="58"/>
      <c r="U269" s="58"/>
      <c r="V269" s="58"/>
      <c r="W269" s="31"/>
      <c r="X269" s="31"/>
      <c r="AA269" s="6"/>
    </row>
    <row r="270" ht="14.25" customHeight="1">
      <c r="F270" s="80"/>
      <c r="L270" s="31"/>
      <c r="M270" s="31"/>
      <c r="N270" s="58"/>
      <c r="O270" s="58"/>
      <c r="P270" s="58"/>
      <c r="Q270" s="58"/>
      <c r="R270" s="58"/>
      <c r="S270" s="58"/>
      <c r="T270" s="58"/>
      <c r="U270" s="58"/>
      <c r="V270" s="58"/>
      <c r="W270" s="31"/>
      <c r="X270" s="31"/>
      <c r="AA270" s="6"/>
    </row>
    <row r="271" ht="14.25" customHeight="1">
      <c r="F271" s="80"/>
      <c r="L271" s="31"/>
      <c r="M271" s="31"/>
      <c r="N271" s="58"/>
      <c r="O271" s="58"/>
      <c r="P271" s="58"/>
      <c r="Q271" s="58"/>
      <c r="R271" s="58"/>
      <c r="S271" s="58"/>
      <c r="T271" s="58"/>
      <c r="U271" s="58"/>
      <c r="V271" s="58"/>
      <c r="W271" s="31"/>
      <c r="X271" s="31"/>
      <c r="AA271" s="6"/>
    </row>
    <row r="272" ht="14.25" customHeight="1">
      <c r="F272" s="80"/>
      <c r="L272" s="31"/>
      <c r="M272" s="31"/>
      <c r="N272" s="58"/>
      <c r="O272" s="58"/>
      <c r="P272" s="58"/>
      <c r="Q272" s="58"/>
      <c r="R272" s="58"/>
      <c r="S272" s="58"/>
      <c r="T272" s="58"/>
      <c r="U272" s="58"/>
      <c r="V272" s="58"/>
      <c r="W272" s="31"/>
      <c r="X272" s="31"/>
      <c r="AA272" s="6"/>
    </row>
    <row r="273" ht="14.25" customHeight="1">
      <c r="F273" s="80"/>
      <c r="L273" s="31"/>
      <c r="M273" s="31"/>
      <c r="N273" s="58"/>
      <c r="O273" s="58"/>
      <c r="P273" s="58"/>
      <c r="Q273" s="58"/>
      <c r="R273" s="58"/>
      <c r="S273" s="58"/>
      <c r="T273" s="58"/>
      <c r="U273" s="58"/>
      <c r="V273" s="58"/>
      <c r="W273" s="31"/>
      <c r="X273" s="31"/>
      <c r="AA273" s="6"/>
    </row>
    <row r="274" ht="14.25" customHeight="1">
      <c r="F274" s="80"/>
      <c r="L274" s="31"/>
      <c r="M274" s="31"/>
      <c r="N274" s="58"/>
      <c r="O274" s="58"/>
      <c r="P274" s="58"/>
      <c r="Q274" s="58"/>
      <c r="R274" s="58"/>
      <c r="S274" s="58"/>
      <c r="T274" s="58"/>
      <c r="U274" s="58"/>
      <c r="V274" s="58"/>
      <c r="W274" s="31"/>
      <c r="X274" s="31"/>
      <c r="AA274" s="6"/>
    </row>
    <row r="275" ht="14.25" customHeight="1">
      <c r="F275" s="80"/>
      <c r="L275" s="31"/>
      <c r="M275" s="31"/>
      <c r="N275" s="58"/>
      <c r="O275" s="58"/>
      <c r="P275" s="58"/>
      <c r="Q275" s="58"/>
      <c r="R275" s="58"/>
      <c r="S275" s="58"/>
      <c r="T275" s="58"/>
      <c r="U275" s="58"/>
      <c r="V275" s="58"/>
      <c r="W275" s="31"/>
      <c r="X275" s="31"/>
      <c r="AA275" s="6"/>
    </row>
    <row r="276" ht="14.25" customHeight="1">
      <c r="F276" s="80"/>
      <c r="L276" s="31"/>
      <c r="M276" s="31"/>
      <c r="N276" s="58"/>
      <c r="O276" s="58"/>
      <c r="P276" s="58"/>
      <c r="Q276" s="58"/>
      <c r="R276" s="58"/>
      <c r="S276" s="58"/>
      <c r="T276" s="58"/>
      <c r="U276" s="58"/>
      <c r="V276" s="58"/>
      <c r="W276" s="31"/>
      <c r="X276" s="31"/>
      <c r="AA276" s="6"/>
    </row>
    <row r="277" ht="14.25" customHeight="1">
      <c r="F277" s="80"/>
      <c r="L277" s="31"/>
      <c r="M277" s="31"/>
      <c r="N277" s="58"/>
      <c r="O277" s="58"/>
      <c r="P277" s="58"/>
      <c r="Q277" s="58"/>
      <c r="R277" s="58"/>
      <c r="S277" s="58"/>
      <c r="T277" s="58"/>
      <c r="U277" s="58"/>
      <c r="V277" s="58"/>
      <c r="W277" s="31"/>
      <c r="X277" s="31"/>
      <c r="AA277" s="6"/>
    </row>
    <row r="278" ht="14.25" customHeight="1">
      <c r="F278" s="80"/>
      <c r="L278" s="31"/>
      <c r="M278" s="31"/>
      <c r="N278" s="58"/>
      <c r="O278" s="58"/>
      <c r="P278" s="58"/>
      <c r="Q278" s="58"/>
      <c r="R278" s="58"/>
      <c r="S278" s="58"/>
      <c r="T278" s="58"/>
      <c r="U278" s="58"/>
      <c r="V278" s="58"/>
      <c r="W278" s="31"/>
      <c r="X278" s="31"/>
      <c r="AA278" s="6"/>
    </row>
    <row r="279" ht="14.25" customHeight="1">
      <c r="F279" s="80"/>
      <c r="L279" s="31"/>
      <c r="M279" s="31"/>
      <c r="N279" s="58"/>
      <c r="O279" s="58"/>
      <c r="P279" s="58"/>
      <c r="Q279" s="58"/>
      <c r="R279" s="58"/>
      <c r="S279" s="58"/>
      <c r="T279" s="58"/>
      <c r="U279" s="58"/>
      <c r="V279" s="58"/>
      <c r="W279" s="31"/>
      <c r="X279" s="31"/>
      <c r="AA279" s="6"/>
    </row>
    <row r="280" ht="14.25" customHeight="1">
      <c r="F280" s="80"/>
      <c r="L280" s="31"/>
      <c r="M280" s="31"/>
      <c r="N280" s="58"/>
      <c r="O280" s="58"/>
      <c r="P280" s="58"/>
      <c r="Q280" s="58"/>
      <c r="R280" s="58"/>
      <c r="S280" s="58"/>
      <c r="T280" s="58"/>
      <c r="U280" s="58"/>
      <c r="V280" s="58"/>
      <c r="W280" s="31"/>
      <c r="X280" s="31"/>
      <c r="AA280" s="6"/>
    </row>
    <row r="281" ht="14.25" customHeight="1">
      <c r="F281" s="80"/>
      <c r="L281" s="31"/>
      <c r="M281" s="31"/>
      <c r="N281" s="58"/>
      <c r="O281" s="58"/>
      <c r="P281" s="58"/>
      <c r="Q281" s="58"/>
      <c r="R281" s="58"/>
      <c r="S281" s="58"/>
      <c r="T281" s="58"/>
      <c r="U281" s="58"/>
      <c r="V281" s="58"/>
      <c r="W281" s="31"/>
      <c r="X281" s="31"/>
      <c r="AA281" s="6"/>
    </row>
    <row r="282" ht="14.25" customHeight="1">
      <c r="F282" s="80"/>
      <c r="L282" s="31"/>
      <c r="M282" s="31"/>
      <c r="N282" s="58"/>
      <c r="O282" s="58"/>
      <c r="P282" s="58"/>
      <c r="Q282" s="58"/>
      <c r="R282" s="58"/>
      <c r="S282" s="58"/>
      <c r="T282" s="58"/>
      <c r="U282" s="58"/>
      <c r="V282" s="58"/>
      <c r="W282" s="31"/>
      <c r="X282" s="31"/>
      <c r="AA282" s="6"/>
    </row>
    <row r="283" ht="14.25" customHeight="1">
      <c r="F283" s="80"/>
      <c r="L283" s="31"/>
      <c r="M283" s="31"/>
      <c r="N283" s="58"/>
      <c r="O283" s="58"/>
      <c r="P283" s="58"/>
      <c r="Q283" s="58"/>
      <c r="R283" s="58"/>
      <c r="S283" s="58"/>
      <c r="T283" s="58"/>
      <c r="U283" s="58"/>
      <c r="V283" s="58"/>
      <c r="W283" s="31"/>
      <c r="X283" s="31"/>
      <c r="AA283" s="6"/>
    </row>
    <row r="284" ht="14.25" customHeight="1">
      <c r="F284" s="80"/>
      <c r="L284" s="31"/>
      <c r="M284" s="31"/>
      <c r="N284" s="58"/>
      <c r="O284" s="58"/>
      <c r="P284" s="58"/>
      <c r="Q284" s="58"/>
      <c r="R284" s="58"/>
      <c r="S284" s="58"/>
      <c r="T284" s="58"/>
      <c r="U284" s="58"/>
      <c r="V284" s="58"/>
      <c r="W284" s="31"/>
      <c r="X284" s="31"/>
      <c r="AA284" s="6"/>
    </row>
    <row r="285" ht="14.25" customHeight="1">
      <c r="F285" s="80"/>
      <c r="L285" s="31"/>
      <c r="M285" s="31"/>
      <c r="N285" s="58"/>
      <c r="O285" s="58"/>
      <c r="P285" s="58"/>
      <c r="Q285" s="58"/>
      <c r="R285" s="58"/>
      <c r="S285" s="58"/>
      <c r="T285" s="58"/>
      <c r="U285" s="58"/>
      <c r="V285" s="58"/>
      <c r="W285" s="31"/>
      <c r="X285" s="31"/>
      <c r="AA285" s="6"/>
    </row>
    <row r="286" ht="14.25" customHeight="1">
      <c r="F286" s="80"/>
      <c r="L286" s="31"/>
      <c r="M286" s="31"/>
      <c r="N286" s="58"/>
      <c r="O286" s="58"/>
      <c r="P286" s="58"/>
      <c r="Q286" s="58"/>
      <c r="R286" s="58"/>
      <c r="S286" s="58"/>
      <c r="T286" s="58"/>
      <c r="U286" s="58"/>
      <c r="V286" s="58"/>
      <c r="W286" s="31"/>
      <c r="X286" s="31"/>
      <c r="AA286" s="6"/>
    </row>
    <row r="287" ht="14.25" customHeight="1">
      <c r="F287" s="80"/>
      <c r="L287" s="31"/>
      <c r="M287" s="31"/>
      <c r="N287" s="58"/>
      <c r="O287" s="58"/>
      <c r="P287" s="58"/>
      <c r="Q287" s="58"/>
      <c r="R287" s="58"/>
      <c r="S287" s="58"/>
      <c r="T287" s="58"/>
      <c r="U287" s="58"/>
      <c r="V287" s="58"/>
      <c r="W287" s="31"/>
      <c r="X287" s="31"/>
      <c r="AA287" s="6"/>
    </row>
    <row r="288" ht="14.25" customHeight="1">
      <c r="F288" s="80"/>
      <c r="L288" s="31"/>
      <c r="M288" s="31"/>
      <c r="N288" s="58"/>
      <c r="O288" s="58"/>
      <c r="P288" s="58"/>
      <c r="Q288" s="58"/>
      <c r="R288" s="58"/>
      <c r="S288" s="58"/>
      <c r="T288" s="58"/>
      <c r="U288" s="58"/>
      <c r="V288" s="58"/>
      <c r="W288" s="31"/>
      <c r="X288" s="31"/>
      <c r="AA288" s="6"/>
    </row>
    <row r="289" ht="14.25" customHeight="1">
      <c r="F289" s="80"/>
      <c r="L289" s="31"/>
      <c r="M289" s="31"/>
      <c r="N289" s="58"/>
      <c r="O289" s="58"/>
      <c r="P289" s="58"/>
      <c r="Q289" s="58"/>
      <c r="R289" s="58"/>
      <c r="S289" s="58"/>
      <c r="T289" s="58"/>
      <c r="U289" s="58"/>
      <c r="V289" s="58"/>
      <c r="W289" s="31"/>
      <c r="X289" s="31"/>
      <c r="AA289" s="6"/>
    </row>
    <row r="290" ht="14.25" customHeight="1">
      <c r="F290" s="80"/>
      <c r="L290" s="31"/>
      <c r="M290" s="31"/>
      <c r="N290" s="58"/>
      <c r="O290" s="58"/>
      <c r="P290" s="58"/>
      <c r="Q290" s="58"/>
      <c r="R290" s="58"/>
      <c r="S290" s="58"/>
      <c r="T290" s="58"/>
      <c r="U290" s="58"/>
      <c r="V290" s="58"/>
      <c r="W290" s="31"/>
      <c r="X290" s="31"/>
      <c r="AA290" s="6"/>
    </row>
    <row r="291" ht="14.25" customHeight="1">
      <c r="F291" s="80"/>
      <c r="L291" s="31"/>
      <c r="M291" s="31"/>
      <c r="N291" s="58"/>
      <c r="O291" s="58"/>
      <c r="P291" s="58"/>
      <c r="Q291" s="58"/>
      <c r="R291" s="58"/>
      <c r="S291" s="58"/>
      <c r="T291" s="58"/>
      <c r="U291" s="58"/>
      <c r="V291" s="58"/>
      <c r="W291" s="31"/>
      <c r="X291" s="31"/>
      <c r="AA291" s="6"/>
    </row>
    <row r="292" ht="14.25" customHeight="1">
      <c r="F292" s="80"/>
      <c r="L292" s="31"/>
      <c r="M292" s="31"/>
      <c r="N292" s="58"/>
      <c r="O292" s="58"/>
      <c r="P292" s="58"/>
      <c r="Q292" s="58"/>
      <c r="R292" s="58"/>
      <c r="S292" s="58"/>
      <c r="T292" s="58"/>
      <c r="U292" s="58"/>
      <c r="V292" s="58"/>
      <c r="W292" s="31"/>
      <c r="X292" s="31"/>
      <c r="AA292" s="6"/>
    </row>
    <row r="293" ht="14.25" customHeight="1">
      <c r="F293" s="80"/>
      <c r="L293" s="31"/>
      <c r="M293" s="31"/>
      <c r="N293" s="58"/>
      <c r="O293" s="58"/>
      <c r="P293" s="58"/>
      <c r="Q293" s="58"/>
      <c r="R293" s="58"/>
      <c r="S293" s="58"/>
      <c r="T293" s="58"/>
      <c r="U293" s="58"/>
      <c r="V293" s="58"/>
      <c r="W293" s="31"/>
      <c r="X293" s="31"/>
      <c r="AA293" s="6"/>
    </row>
    <row r="294" ht="14.25" customHeight="1">
      <c r="F294" s="80"/>
      <c r="L294" s="31"/>
      <c r="M294" s="31"/>
      <c r="N294" s="58"/>
      <c r="O294" s="58"/>
      <c r="P294" s="58"/>
      <c r="Q294" s="58"/>
      <c r="R294" s="58"/>
      <c r="S294" s="58"/>
      <c r="T294" s="58"/>
      <c r="U294" s="58"/>
      <c r="V294" s="58"/>
      <c r="W294" s="31"/>
      <c r="X294" s="31"/>
      <c r="AA294" s="6"/>
    </row>
    <row r="295" ht="14.25" customHeight="1">
      <c r="F295" s="80"/>
      <c r="L295" s="31"/>
      <c r="M295" s="31"/>
      <c r="N295" s="58"/>
      <c r="O295" s="58"/>
      <c r="P295" s="58"/>
      <c r="Q295" s="58"/>
      <c r="R295" s="58"/>
      <c r="S295" s="58"/>
      <c r="T295" s="58"/>
      <c r="U295" s="58"/>
      <c r="V295" s="58"/>
      <c r="W295" s="31"/>
      <c r="X295" s="31"/>
      <c r="AA295" s="6"/>
    </row>
    <row r="296" ht="14.25" customHeight="1">
      <c r="F296" s="80"/>
      <c r="L296" s="31"/>
      <c r="M296" s="31"/>
      <c r="N296" s="58"/>
      <c r="O296" s="58"/>
      <c r="P296" s="58"/>
      <c r="Q296" s="58"/>
      <c r="R296" s="58"/>
      <c r="S296" s="58"/>
      <c r="T296" s="58"/>
      <c r="U296" s="58"/>
      <c r="V296" s="58"/>
      <c r="W296" s="31"/>
      <c r="X296" s="31"/>
      <c r="AA296" s="6"/>
    </row>
    <row r="297" ht="14.25" customHeight="1">
      <c r="F297" s="80"/>
      <c r="L297" s="31"/>
      <c r="M297" s="31"/>
      <c r="N297" s="58"/>
      <c r="O297" s="58"/>
      <c r="P297" s="58"/>
      <c r="Q297" s="58"/>
      <c r="R297" s="58"/>
      <c r="S297" s="58"/>
      <c r="T297" s="58"/>
      <c r="U297" s="58"/>
      <c r="V297" s="58"/>
      <c r="W297" s="31"/>
      <c r="X297" s="31"/>
      <c r="AA297" s="6"/>
    </row>
    <row r="298" ht="14.25" customHeight="1">
      <c r="F298" s="80"/>
      <c r="L298" s="31"/>
      <c r="M298" s="31"/>
      <c r="N298" s="58"/>
      <c r="O298" s="58"/>
      <c r="P298" s="58"/>
      <c r="Q298" s="58"/>
      <c r="R298" s="58"/>
      <c r="S298" s="58"/>
      <c r="T298" s="58"/>
      <c r="U298" s="58"/>
      <c r="V298" s="58"/>
      <c r="W298" s="31"/>
      <c r="X298" s="31"/>
      <c r="AA298" s="6"/>
    </row>
    <row r="299" ht="14.25" customHeight="1">
      <c r="F299" s="80"/>
      <c r="L299" s="31"/>
      <c r="M299" s="31"/>
      <c r="N299" s="58"/>
      <c r="O299" s="58"/>
      <c r="P299" s="58"/>
      <c r="Q299" s="58"/>
      <c r="R299" s="58"/>
      <c r="S299" s="58"/>
      <c r="T299" s="58"/>
      <c r="U299" s="58"/>
      <c r="V299" s="58"/>
      <c r="W299" s="31"/>
      <c r="X299" s="31"/>
      <c r="AA299" s="6"/>
    </row>
    <row r="300" ht="14.25" customHeight="1">
      <c r="F300" s="80"/>
      <c r="L300" s="31"/>
      <c r="M300" s="31"/>
      <c r="N300" s="58"/>
      <c r="O300" s="58"/>
      <c r="P300" s="58"/>
      <c r="Q300" s="58"/>
      <c r="R300" s="58"/>
      <c r="S300" s="58"/>
      <c r="T300" s="58"/>
      <c r="U300" s="58"/>
      <c r="V300" s="58"/>
      <c r="W300" s="31"/>
      <c r="X300" s="31"/>
      <c r="AA300" s="6"/>
    </row>
    <row r="301" ht="14.25" customHeight="1">
      <c r="F301" s="80"/>
      <c r="L301" s="31"/>
      <c r="M301" s="31"/>
      <c r="N301" s="58"/>
      <c r="O301" s="58"/>
      <c r="P301" s="58"/>
      <c r="Q301" s="58"/>
      <c r="R301" s="58"/>
      <c r="S301" s="58"/>
      <c r="T301" s="58"/>
      <c r="U301" s="58"/>
      <c r="V301" s="58"/>
      <c r="W301" s="31"/>
      <c r="X301" s="31"/>
      <c r="AA301" s="6"/>
    </row>
    <row r="302" ht="14.25" customHeight="1">
      <c r="F302" s="80"/>
      <c r="L302" s="31"/>
      <c r="M302" s="31"/>
      <c r="N302" s="58"/>
      <c r="O302" s="58"/>
      <c r="P302" s="58"/>
      <c r="Q302" s="58"/>
      <c r="R302" s="58"/>
      <c r="S302" s="58"/>
      <c r="T302" s="58"/>
      <c r="U302" s="58"/>
      <c r="V302" s="58"/>
      <c r="W302" s="31"/>
      <c r="X302" s="31"/>
      <c r="AA302" s="6"/>
    </row>
    <row r="303" ht="14.25" customHeight="1">
      <c r="F303" s="80"/>
      <c r="L303" s="31"/>
      <c r="M303" s="31"/>
      <c r="N303" s="58"/>
      <c r="O303" s="58"/>
      <c r="P303" s="58"/>
      <c r="Q303" s="58"/>
      <c r="R303" s="58"/>
      <c r="S303" s="58"/>
      <c r="T303" s="58"/>
      <c r="U303" s="58"/>
      <c r="V303" s="58"/>
      <c r="W303" s="31"/>
      <c r="X303" s="31"/>
      <c r="AA303" s="6"/>
    </row>
    <row r="304" ht="14.25" customHeight="1">
      <c r="F304" s="80"/>
      <c r="L304" s="31"/>
      <c r="M304" s="31"/>
      <c r="N304" s="58"/>
      <c r="O304" s="58"/>
      <c r="P304" s="58"/>
      <c r="Q304" s="58"/>
      <c r="R304" s="58"/>
      <c r="S304" s="58"/>
      <c r="T304" s="58"/>
      <c r="U304" s="58"/>
      <c r="V304" s="58"/>
      <c r="W304" s="31"/>
      <c r="X304" s="31"/>
      <c r="AA304" s="6"/>
    </row>
    <row r="305" ht="14.25" customHeight="1">
      <c r="F305" s="80"/>
      <c r="L305" s="31"/>
      <c r="M305" s="31"/>
      <c r="N305" s="58"/>
      <c r="O305" s="58"/>
      <c r="P305" s="58"/>
      <c r="Q305" s="58"/>
      <c r="R305" s="58"/>
      <c r="S305" s="58"/>
      <c r="T305" s="58"/>
      <c r="U305" s="58"/>
      <c r="V305" s="58"/>
      <c r="W305" s="31"/>
      <c r="X305" s="31"/>
      <c r="AA305" s="6"/>
    </row>
    <row r="306" ht="14.25" customHeight="1">
      <c r="F306" s="80"/>
      <c r="L306" s="31"/>
      <c r="M306" s="31"/>
      <c r="N306" s="58"/>
      <c r="O306" s="58"/>
      <c r="P306" s="58"/>
      <c r="Q306" s="58"/>
      <c r="R306" s="58"/>
      <c r="S306" s="58"/>
      <c r="T306" s="58"/>
      <c r="U306" s="58"/>
      <c r="V306" s="58"/>
      <c r="W306" s="31"/>
      <c r="X306" s="31"/>
      <c r="AA306" s="6"/>
    </row>
    <row r="307" ht="14.25" customHeight="1">
      <c r="F307" s="80"/>
      <c r="L307" s="31"/>
      <c r="M307" s="31"/>
      <c r="N307" s="58"/>
      <c r="O307" s="58"/>
      <c r="P307" s="58"/>
      <c r="Q307" s="58"/>
      <c r="R307" s="58"/>
      <c r="S307" s="58"/>
      <c r="T307" s="58"/>
      <c r="U307" s="58"/>
      <c r="V307" s="58"/>
      <c r="W307" s="31"/>
      <c r="X307" s="31"/>
      <c r="AA307" s="6"/>
    </row>
    <row r="308" ht="14.25" customHeight="1">
      <c r="F308" s="80"/>
      <c r="L308" s="31"/>
      <c r="M308" s="31"/>
      <c r="N308" s="58"/>
      <c r="O308" s="58"/>
      <c r="P308" s="58"/>
      <c r="Q308" s="58"/>
      <c r="R308" s="58"/>
      <c r="S308" s="58"/>
      <c r="T308" s="58"/>
      <c r="U308" s="58"/>
      <c r="V308" s="58"/>
      <c r="W308" s="31"/>
      <c r="X308" s="31"/>
      <c r="AA308" s="6"/>
    </row>
    <row r="309" ht="14.25" customHeight="1">
      <c r="F309" s="80"/>
      <c r="L309" s="31"/>
      <c r="M309" s="31"/>
      <c r="N309" s="58"/>
      <c r="O309" s="58"/>
      <c r="P309" s="58"/>
      <c r="Q309" s="58"/>
      <c r="R309" s="58"/>
      <c r="S309" s="58"/>
      <c r="T309" s="58"/>
      <c r="U309" s="58"/>
      <c r="V309" s="58"/>
      <c r="W309" s="31"/>
      <c r="X309" s="31"/>
      <c r="AA309" s="6"/>
    </row>
    <row r="310" ht="14.25" customHeight="1">
      <c r="F310" s="80"/>
      <c r="L310" s="31"/>
      <c r="M310" s="31"/>
      <c r="N310" s="58"/>
      <c r="O310" s="58"/>
      <c r="P310" s="58"/>
      <c r="Q310" s="58"/>
      <c r="R310" s="58"/>
      <c r="S310" s="58"/>
      <c r="T310" s="58"/>
      <c r="U310" s="58"/>
      <c r="V310" s="58"/>
      <c r="W310" s="31"/>
      <c r="X310" s="31"/>
      <c r="AA310" s="6"/>
    </row>
    <row r="311" ht="14.25" customHeight="1">
      <c r="F311" s="80"/>
      <c r="L311" s="31"/>
      <c r="M311" s="31"/>
      <c r="N311" s="58"/>
      <c r="O311" s="58"/>
      <c r="P311" s="58"/>
      <c r="Q311" s="58"/>
      <c r="R311" s="58"/>
      <c r="S311" s="58"/>
      <c r="T311" s="58"/>
      <c r="U311" s="58"/>
      <c r="V311" s="58"/>
      <c r="W311" s="31"/>
      <c r="X311" s="31"/>
      <c r="AA311" s="6"/>
    </row>
    <row r="312" ht="14.25" customHeight="1">
      <c r="F312" s="80"/>
      <c r="L312" s="31"/>
      <c r="M312" s="31"/>
      <c r="N312" s="58"/>
      <c r="O312" s="58"/>
      <c r="P312" s="58"/>
      <c r="Q312" s="58"/>
      <c r="R312" s="58"/>
      <c r="S312" s="58"/>
      <c r="T312" s="58"/>
      <c r="U312" s="58"/>
      <c r="V312" s="58"/>
      <c r="W312" s="31"/>
      <c r="X312" s="31"/>
      <c r="AA312" s="6"/>
    </row>
    <row r="313" ht="14.25" customHeight="1">
      <c r="F313" s="80"/>
      <c r="L313" s="31"/>
      <c r="M313" s="31"/>
      <c r="N313" s="58"/>
      <c r="O313" s="58"/>
      <c r="P313" s="58"/>
      <c r="Q313" s="58"/>
      <c r="R313" s="58"/>
      <c r="S313" s="58"/>
      <c r="T313" s="58"/>
      <c r="U313" s="58"/>
      <c r="V313" s="58"/>
      <c r="W313" s="31"/>
      <c r="X313" s="31"/>
      <c r="AA313" s="6"/>
    </row>
    <row r="314" ht="14.25" customHeight="1">
      <c r="F314" s="80"/>
      <c r="L314" s="31"/>
      <c r="M314" s="31"/>
      <c r="N314" s="58"/>
      <c r="O314" s="58"/>
      <c r="P314" s="58"/>
      <c r="Q314" s="58"/>
      <c r="R314" s="58"/>
      <c r="S314" s="58"/>
      <c r="T314" s="58"/>
      <c r="U314" s="58"/>
      <c r="V314" s="58"/>
      <c r="W314" s="31"/>
      <c r="X314" s="31"/>
      <c r="AA314" s="6"/>
    </row>
    <row r="315" ht="14.25" customHeight="1">
      <c r="F315" s="80"/>
      <c r="L315" s="31"/>
      <c r="M315" s="31"/>
      <c r="N315" s="58"/>
      <c r="O315" s="58"/>
      <c r="P315" s="58"/>
      <c r="Q315" s="58"/>
      <c r="R315" s="58"/>
      <c r="S315" s="58"/>
      <c r="T315" s="58"/>
      <c r="U315" s="58"/>
      <c r="V315" s="58"/>
      <c r="W315" s="31"/>
      <c r="X315" s="31"/>
      <c r="AA315" s="6"/>
    </row>
    <row r="316" ht="14.25" customHeight="1">
      <c r="F316" s="80"/>
      <c r="L316" s="31"/>
      <c r="M316" s="31"/>
      <c r="N316" s="58"/>
      <c r="O316" s="58"/>
      <c r="P316" s="58"/>
      <c r="Q316" s="58"/>
      <c r="R316" s="58"/>
      <c r="S316" s="58"/>
      <c r="T316" s="58"/>
      <c r="U316" s="58"/>
      <c r="V316" s="58"/>
      <c r="W316" s="31"/>
      <c r="X316" s="31"/>
      <c r="AA316" s="6"/>
    </row>
    <row r="317" ht="14.25" customHeight="1">
      <c r="F317" s="80"/>
      <c r="L317" s="31"/>
      <c r="M317" s="31"/>
      <c r="N317" s="58"/>
      <c r="O317" s="58"/>
      <c r="P317" s="58"/>
      <c r="Q317" s="58"/>
      <c r="R317" s="58"/>
      <c r="S317" s="58"/>
      <c r="T317" s="58"/>
      <c r="U317" s="58"/>
      <c r="V317" s="58"/>
      <c r="W317" s="31"/>
      <c r="X317" s="31"/>
      <c r="AA317" s="6"/>
    </row>
    <row r="318" ht="14.25" customHeight="1">
      <c r="F318" s="80"/>
      <c r="L318" s="31"/>
      <c r="M318" s="31"/>
      <c r="N318" s="58"/>
      <c r="O318" s="58"/>
      <c r="P318" s="58"/>
      <c r="Q318" s="58"/>
      <c r="R318" s="58"/>
      <c r="S318" s="58"/>
      <c r="T318" s="58"/>
      <c r="U318" s="58"/>
      <c r="V318" s="58"/>
      <c r="W318" s="31"/>
      <c r="X318" s="31"/>
      <c r="AA318" s="6"/>
    </row>
    <row r="319" ht="14.25" customHeight="1">
      <c r="F319" s="80"/>
      <c r="L319" s="31"/>
      <c r="M319" s="31"/>
      <c r="N319" s="58"/>
      <c r="O319" s="58"/>
      <c r="P319" s="58"/>
      <c r="Q319" s="58"/>
      <c r="R319" s="58"/>
      <c r="S319" s="58"/>
      <c r="T319" s="58"/>
      <c r="U319" s="58"/>
      <c r="V319" s="58"/>
      <c r="W319" s="31"/>
      <c r="X319" s="31"/>
      <c r="AA319" s="6"/>
    </row>
    <row r="320" ht="14.25" customHeight="1">
      <c r="F320" s="80"/>
      <c r="L320" s="31"/>
      <c r="M320" s="31"/>
      <c r="N320" s="58"/>
      <c r="O320" s="58"/>
      <c r="P320" s="58"/>
      <c r="Q320" s="58"/>
      <c r="R320" s="58"/>
      <c r="S320" s="58"/>
      <c r="T320" s="58"/>
      <c r="U320" s="58"/>
      <c r="V320" s="58"/>
      <c r="W320" s="31"/>
      <c r="X320" s="31"/>
      <c r="AA320" s="6"/>
    </row>
    <row r="321" ht="14.25" customHeight="1">
      <c r="F321" s="80"/>
      <c r="L321" s="31"/>
      <c r="M321" s="31"/>
      <c r="N321" s="58"/>
      <c r="O321" s="58"/>
      <c r="P321" s="58"/>
      <c r="Q321" s="58"/>
      <c r="R321" s="58"/>
      <c r="S321" s="58"/>
      <c r="T321" s="58"/>
      <c r="U321" s="58"/>
      <c r="V321" s="58"/>
      <c r="W321" s="31"/>
      <c r="X321" s="31"/>
      <c r="AA321" s="6"/>
    </row>
    <row r="322" ht="14.25" customHeight="1">
      <c r="F322" s="80"/>
      <c r="L322" s="31"/>
      <c r="M322" s="31"/>
      <c r="N322" s="58"/>
      <c r="O322" s="58"/>
      <c r="P322" s="58"/>
      <c r="Q322" s="58"/>
      <c r="R322" s="58"/>
      <c r="S322" s="58"/>
      <c r="T322" s="58"/>
      <c r="U322" s="58"/>
      <c r="V322" s="58"/>
      <c r="W322" s="31"/>
      <c r="X322" s="31"/>
      <c r="AA322" s="6"/>
    </row>
    <row r="323" ht="14.25" customHeight="1">
      <c r="F323" s="80"/>
      <c r="L323" s="31"/>
      <c r="M323" s="31"/>
      <c r="N323" s="58"/>
      <c r="O323" s="58"/>
      <c r="P323" s="58"/>
      <c r="Q323" s="58"/>
      <c r="R323" s="58"/>
      <c r="S323" s="58"/>
      <c r="T323" s="58"/>
      <c r="U323" s="58"/>
      <c r="V323" s="58"/>
      <c r="W323" s="31"/>
      <c r="X323" s="31"/>
      <c r="AA323" s="6"/>
    </row>
    <row r="324" ht="14.25" customHeight="1">
      <c r="F324" s="80"/>
      <c r="L324" s="31"/>
      <c r="M324" s="31"/>
      <c r="N324" s="58"/>
      <c r="O324" s="58"/>
      <c r="P324" s="58"/>
      <c r="Q324" s="58"/>
      <c r="R324" s="58"/>
      <c r="S324" s="58"/>
      <c r="T324" s="58"/>
      <c r="U324" s="58"/>
      <c r="V324" s="58"/>
      <c r="W324" s="31"/>
      <c r="X324" s="31"/>
      <c r="AA324" s="6"/>
    </row>
    <row r="325" ht="14.25" customHeight="1">
      <c r="F325" s="80"/>
      <c r="L325" s="31"/>
      <c r="M325" s="31"/>
      <c r="N325" s="58"/>
      <c r="O325" s="58"/>
      <c r="P325" s="58"/>
      <c r="Q325" s="58"/>
      <c r="R325" s="58"/>
      <c r="S325" s="58"/>
      <c r="T325" s="58"/>
      <c r="U325" s="58"/>
      <c r="V325" s="58"/>
      <c r="W325" s="31"/>
      <c r="X325" s="31"/>
      <c r="AA325" s="6"/>
    </row>
    <row r="326" ht="14.25" customHeight="1">
      <c r="F326" s="80"/>
      <c r="L326" s="31"/>
      <c r="M326" s="31"/>
      <c r="N326" s="58"/>
      <c r="O326" s="58"/>
      <c r="P326" s="58"/>
      <c r="Q326" s="58"/>
      <c r="R326" s="58"/>
      <c r="S326" s="58"/>
      <c r="T326" s="58"/>
      <c r="U326" s="58"/>
      <c r="V326" s="58"/>
      <c r="W326" s="31"/>
      <c r="X326" s="31"/>
      <c r="AA326" s="6"/>
    </row>
    <row r="327" ht="14.25" customHeight="1">
      <c r="F327" s="80"/>
      <c r="L327" s="31"/>
      <c r="M327" s="31"/>
      <c r="N327" s="58"/>
      <c r="O327" s="58"/>
      <c r="P327" s="58"/>
      <c r="Q327" s="58"/>
      <c r="R327" s="58"/>
      <c r="S327" s="58"/>
      <c r="T327" s="58"/>
      <c r="U327" s="58"/>
      <c r="V327" s="58"/>
      <c r="W327" s="31"/>
      <c r="X327" s="31"/>
      <c r="AA327" s="6"/>
    </row>
    <row r="328" ht="14.25" customHeight="1">
      <c r="F328" s="80"/>
      <c r="L328" s="31"/>
      <c r="M328" s="31"/>
      <c r="N328" s="58"/>
      <c r="O328" s="58"/>
      <c r="P328" s="58"/>
      <c r="Q328" s="58"/>
      <c r="R328" s="58"/>
      <c r="S328" s="58"/>
      <c r="T328" s="58"/>
      <c r="U328" s="58"/>
      <c r="V328" s="58"/>
      <c r="W328" s="31"/>
      <c r="X328" s="31"/>
      <c r="AA328" s="6"/>
    </row>
    <row r="329" ht="14.25" customHeight="1">
      <c r="F329" s="80"/>
      <c r="L329" s="31"/>
      <c r="M329" s="31"/>
      <c r="N329" s="58"/>
      <c r="O329" s="58"/>
      <c r="P329" s="58"/>
      <c r="Q329" s="58"/>
      <c r="R329" s="58"/>
      <c r="S329" s="58"/>
      <c r="T329" s="58"/>
      <c r="U329" s="58"/>
      <c r="V329" s="58"/>
      <c r="W329" s="31"/>
      <c r="X329" s="31"/>
      <c r="AA329" s="6"/>
    </row>
    <row r="330" ht="14.25" customHeight="1">
      <c r="F330" s="80"/>
      <c r="L330" s="31"/>
      <c r="M330" s="31"/>
      <c r="N330" s="58"/>
      <c r="O330" s="58"/>
      <c r="P330" s="58"/>
      <c r="Q330" s="58"/>
      <c r="R330" s="58"/>
      <c r="S330" s="58"/>
      <c r="T330" s="58"/>
      <c r="U330" s="58"/>
      <c r="V330" s="58"/>
      <c r="W330" s="31"/>
      <c r="X330" s="31"/>
      <c r="AA330" s="6"/>
    </row>
    <row r="331" ht="14.25" customHeight="1">
      <c r="F331" s="80"/>
      <c r="L331" s="31"/>
      <c r="M331" s="31"/>
      <c r="N331" s="58"/>
      <c r="O331" s="58"/>
      <c r="P331" s="58"/>
      <c r="Q331" s="58"/>
      <c r="R331" s="58"/>
      <c r="S331" s="58"/>
      <c r="T331" s="58"/>
      <c r="U331" s="58"/>
      <c r="V331" s="58"/>
      <c r="W331" s="31"/>
      <c r="X331" s="31"/>
      <c r="AA331" s="6"/>
    </row>
    <row r="332" ht="14.25" customHeight="1">
      <c r="F332" s="80"/>
      <c r="L332" s="31"/>
      <c r="M332" s="31"/>
      <c r="N332" s="58"/>
      <c r="O332" s="58"/>
      <c r="P332" s="58"/>
      <c r="Q332" s="58"/>
      <c r="R332" s="58"/>
      <c r="S332" s="58"/>
      <c r="T332" s="58"/>
      <c r="U332" s="58"/>
      <c r="V332" s="58"/>
      <c r="W332" s="31"/>
      <c r="X332" s="31"/>
      <c r="AA332" s="6"/>
    </row>
    <row r="333" ht="14.25" customHeight="1">
      <c r="F333" s="80"/>
      <c r="L333" s="31"/>
      <c r="M333" s="31"/>
      <c r="N333" s="58"/>
      <c r="O333" s="58"/>
      <c r="P333" s="58"/>
      <c r="Q333" s="58"/>
      <c r="R333" s="58"/>
      <c r="S333" s="58"/>
      <c r="T333" s="58"/>
      <c r="U333" s="58"/>
      <c r="V333" s="58"/>
      <c r="W333" s="31"/>
      <c r="X333" s="31"/>
      <c r="AA333" s="6"/>
    </row>
    <row r="334" ht="14.25" customHeight="1">
      <c r="F334" s="80"/>
      <c r="L334" s="31"/>
      <c r="M334" s="31"/>
      <c r="N334" s="58"/>
      <c r="O334" s="58"/>
      <c r="P334" s="58"/>
      <c r="Q334" s="58"/>
      <c r="R334" s="58"/>
      <c r="S334" s="58"/>
      <c r="T334" s="58"/>
      <c r="U334" s="58"/>
      <c r="V334" s="58"/>
      <c r="W334" s="31"/>
      <c r="X334" s="31"/>
      <c r="AA334" s="6"/>
    </row>
    <row r="335" ht="14.25" customHeight="1">
      <c r="F335" s="80"/>
      <c r="L335" s="31"/>
      <c r="M335" s="31"/>
      <c r="N335" s="58"/>
      <c r="O335" s="58"/>
      <c r="P335" s="58"/>
      <c r="Q335" s="58"/>
      <c r="R335" s="58"/>
      <c r="S335" s="58"/>
      <c r="T335" s="58"/>
      <c r="U335" s="58"/>
      <c r="V335" s="58"/>
      <c r="W335" s="31"/>
      <c r="X335" s="31"/>
      <c r="AA335" s="6"/>
    </row>
    <row r="336" ht="14.25" customHeight="1">
      <c r="F336" s="80"/>
      <c r="L336" s="31"/>
      <c r="M336" s="31"/>
      <c r="N336" s="58"/>
      <c r="O336" s="58"/>
      <c r="P336" s="58"/>
      <c r="Q336" s="58"/>
      <c r="R336" s="58"/>
      <c r="S336" s="58"/>
      <c r="T336" s="58"/>
      <c r="U336" s="58"/>
      <c r="V336" s="58"/>
      <c r="W336" s="31"/>
      <c r="X336" s="31"/>
      <c r="AA336" s="6"/>
    </row>
    <row r="337" ht="14.25" customHeight="1">
      <c r="F337" s="80"/>
      <c r="L337" s="31"/>
      <c r="M337" s="31"/>
      <c r="N337" s="58"/>
      <c r="O337" s="58"/>
      <c r="P337" s="58"/>
      <c r="Q337" s="58"/>
      <c r="R337" s="58"/>
      <c r="S337" s="58"/>
      <c r="T337" s="58"/>
      <c r="U337" s="58"/>
      <c r="V337" s="58"/>
      <c r="W337" s="31"/>
      <c r="X337" s="31"/>
      <c r="AA337" s="6"/>
    </row>
    <row r="338" ht="14.25" customHeight="1">
      <c r="F338" s="80"/>
      <c r="L338" s="31"/>
      <c r="M338" s="31"/>
      <c r="N338" s="58"/>
      <c r="O338" s="58"/>
      <c r="P338" s="58"/>
      <c r="Q338" s="58"/>
      <c r="R338" s="58"/>
      <c r="S338" s="58"/>
      <c r="T338" s="58"/>
      <c r="U338" s="58"/>
      <c r="V338" s="58"/>
      <c r="W338" s="31"/>
      <c r="X338" s="31"/>
      <c r="AA338" s="6"/>
    </row>
    <row r="339" ht="14.25" customHeight="1">
      <c r="F339" s="80"/>
      <c r="L339" s="31"/>
      <c r="M339" s="31"/>
      <c r="N339" s="58"/>
      <c r="O339" s="58"/>
      <c r="P339" s="58"/>
      <c r="Q339" s="58"/>
      <c r="R339" s="58"/>
      <c r="S339" s="58"/>
      <c r="T339" s="58"/>
      <c r="U339" s="58"/>
      <c r="V339" s="58"/>
      <c r="W339" s="31"/>
      <c r="X339" s="31"/>
      <c r="AA339" s="6"/>
    </row>
    <row r="340" ht="14.25" customHeight="1">
      <c r="F340" s="80"/>
      <c r="L340" s="31"/>
      <c r="M340" s="31"/>
      <c r="N340" s="58"/>
      <c r="O340" s="58"/>
      <c r="P340" s="58"/>
      <c r="Q340" s="58"/>
      <c r="R340" s="58"/>
      <c r="S340" s="58"/>
      <c r="T340" s="58"/>
      <c r="U340" s="58"/>
      <c r="V340" s="58"/>
      <c r="W340" s="31"/>
      <c r="X340" s="31"/>
      <c r="AA340" s="6"/>
    </row>
    <row r="341" ht="14.25" customHeight="1">
      <c r="F341" s="80"/>
      <c r="L341" s="31"/>
      <c r="M341" s="31"/>
      <c r="N341" s="58"/>
      <c r="O341" s="58"/>
      <c r="P341" s="58"/>
      <c r="Q341" s="58"/>
      <c r="R341" s="58"/>
      <c r="S341" s="58"/>
      <c r="T341" s="58"/>
      <c r="U341" s="58"/>
      <c r="V341" s="58"/>
      <c r="W341" s="31"/>
      <c r="X341" s="31"/>
      <c r="AA341" s="6"/>
    </row>
    <row r="342" ht="14.25" customHeight="1">
      <c r="F342" s="80"/>
      <c r="L342" s="31"/>
      <c r="M342" s="31"/>
      <c r="N342" s="58"/>
      <c r="O342" s="58"/>
      <c r="P342" s="58"/>
      <c r="Q342" s="58"/>
      <c r="R342" s="58"/>
      <c r="S342" s="58"/>
      <c r="T342" s="58"/>
      <c r="U342" s="58"/>
      <c r="V342" s="58"/>
      <c r="W342" s="31"/>
      <c r="X342" s="31"/>
      <c r="AA342" s="6"/>
    </row>
    <row r="343" ht="14.25" customHeight="1">
      <c r="F343" s="80"/>
      <c r="L343" s="31"/>
      <c r="M343" s="31"/>
      <c r="N343" s="58"/>
      <c r="O343" s="58"/>
      <c r="P343" s="58"/>
      <c r="Q343" s="58"/>
      <c r="R343" s="58"/>
      <c r="S343" s="58"/>
      <c r="T343" s="58"/>
      <c r="U343" s="58"/>
      <c r="V343" s="58"/>
      <c r="W343" s="31"/>
      <c r="X343" s="31"/>
      <c r="AA343" s="6"/>
    </row>
    <row r="344" ht="14.25" customHeight="1">
      <c r="F344" s="80"/>
      <c r="L344" s="31"/>
      <c r="M344" s="31"/>
      <c r="N344" s="58"/>
      <c r="O344" s="58"/>
      <c r="P344" s="58"/>
      <c r="Q344" s="58"/>
      <c r="R344" s="58"/>
      <c r="S344" s="58"/>
      <c r="T344" s="58"/>
      <c r="U344" s="58"/>
      <c r="V344" s="58"/>
      <c r="W344" s="31"/>
      <c r="X344" s="31"/>
      <c r="AA344" s="6"/>
    </row>
    <row r="345" ht="14.25" customHeight="1">
      <c r="F345" s="80"/>
      <c r="L345" s="31"/>
      <c r="M345" s="31"/>
      <c r="N345" s="58"/>
      <c r="O345" s="58"/>
      <c r="P345" s="58"/>
      <c r="Q345" s="58"/>
      <c r="R345" s="58"/>
      <c r="S345" s="58"/>
      <c r="T345" s="58"/>
      <c r="U345" s="58"/>
      <c r="V345" s="58"/>
      <c r="W345" s="31"/>
      <c r="X345" s="31"/>
      <c r="AA345" s="6"/>
    </row>
    <row r="346" ht="14.25" customHeight="1">
      <c r="F346" s="80"/>
      <c r="L346" s="31"/>
      <c r="M346" s="31"/>
      <c r="N346" s="58"/>
      <c r="O346" s="58"/>
      <c r="P346" s="58"/>
      <c r="Q346" s="58"/>
      <c r="R346" s="58"/>
      <c r="S346" s="58"/>
      <c r="T346" s="58"/>
      <c r="U346" s="58"/>
      <c r="V346" s="58"/>
      <c r="W346" s="31"/>
      <c r="X346" s="31"/>
      <c r="AA346" s="6"/>
    </row>
    <row r="347" ht="14.25" customHeight="1">
      <c r="F347" s="80"/>
      <c r="L347" s="31"/>
      <c r="M347" s="31"/>
      <c r="N347" s="58"/>
      <c r="O347" s="58"/>
      <c r="P347" s="58"/>
      <c r="Q347" s="58"/>
      <c r="R347" s="58"/>
      <c r="S347" s="58"/>
      <c r="T347" s="58"/>
      <c r="U347" s="58"/>
      <c r="V347" s="58"/>
      <c r="W347" s="31"/>
      <c r="X347" s="31"/>
      <c r="AA347" s="6"/>
    </row>
    <row r="348" ht="14.25" customHeight="1">
      <c r="F348" s="80"/>
      <c r="L348" s="31"/>
      <c r="M348" s="31"/>
      <c r="N348" s="58"/>
      <c r="O348" s="58"/>
      <c r="P348" s="58"/>
      <c r="Q348" s="58"/>
      <c r="R348" s="58"/>
      <c r="S348" s="58"/>
      <c r="T348" s="58"/>
      <c r="U348" s="58"/>
      <c r="V348" s="58"/>
      <c r="W348" s="31"/>
      <c r="X348" s="31"/>
      <c r="AA348" s="6"/>
    </row>
    <row r="349" ht="14.25" customHeight="1">
      <c r="F349" s="80"/>
      <c r="L349" s="31"/>
      <c r="M349" s="31"/>
      <c r="N349" s="58"/>
      <c r="O349" s="58"/>
      <c r="P349" s="58"/>
      <c r="Q349" s="58"/>
      <c r="R349" s="58"/>
      <c r="S349" s="58"/>
      <c r="T349" s="58"/>
      <c r="U349" s="58"/>
      <c r="V349" s="58"/>
      <c r="W349" s="31"/>
      <c r="X349" s="31"/>
      <c r="AA349" s="6"/>
    </row>
    <row r="350" ht="14.25" customHeight="1">
      <c r="F350" s="80"/>
      <c r="L350" s="31"/>
      <c r="M350" s="31"/>
      <c r="N350" s="58"/>
      <c r="O350" s="58"/>
      <c r="P350" s="58"/>
      <c r="Q350" s="58"/>
      <c r="R350" s="58"/>
      <c r="S350" s="58"/>
      <c r="T350" s="58"/>
      <c r="U350" s="58"/>
      <c r="V350" s="58"/>
      <c r="W350" s="31"/>
      <c r="X350" s="31"/>
      <c r="AA350" s="6"/>
    </row>
    <row r="351" ht="14.25" customHeight="1">
      <c r="F351" s="80"/>
      <c r="L351" s="31"/>
      <c r="M351" s="31"/>
      <c r="N351" s="58"/>
      <c r="O351" s="58"/>
      <c r="P351" s="58"/>
      <c r="Q351" s="58"/>
      <c r="R351" s="58"/>
      <c r="S351" s="58"/>
      <c r="T351" s="58"/>
      <c r="U351" s="58"/>
      <c r="V351" s="58"/>
      <c r="W351" s="31"/>
      <c r="X351" s="31"/>
      <c r="AA351" s="6"/>
    </row>
    <row r="352" ht="14.25" customHeight="1">
      <c r="F352" s="80"/>
      <c r="L352" s="31"/>
      <c r="M352" s="31"/>
      <c r="N352" s="58"/>
      <c r="O352" s="58"/>
      <c r="P352" s="58"/>
      <c r="Q352" s="58"/>
      <c r="R352" s="58"/>
      <c r="S352" s="58"/>
      <c r="T352" s="58"/>
      <c r="U352" s="58"/>
      <c r="V352" s="58"/>
      <c r="W352" s="31"/>
      <c r="X352" s="31"/>
      <c r="AA352" s="6"/>
    </row>
    <row r="353" ht="14.25" customHeight="1">
      <c r="F353" s="80"/>
      <c r="L353" s="31"/>
      <c r="M353" s="31"/>
      <c r="N353" s="58"/>
      <c r="O353" s="58"/>
      <c r="P353" s="58"/>
      <c r="Q353" s="58"/>
      <c r="R353" s="58"/>
      <c r="S353" s="58"/>
      <c r="T353" s="58"/>
      <c r="U353" s="58"/>
      <c r="V353" s="58"/>
      <c r="W353" s="31"/>
      <c r="X353" s="31"/>
      <c r="AA353" s="6"/>
    </row>
    <row r="354" ht="14.25" customHeight="1">
      <c r="F354" s="80"/>
      <c r="L354" s="31"/>
      <c r="M354" s="31"/>
      <c r="N354" s="58"/>
      <c r="O354" s="58"/>
      <c r="P354" s="58"/>
      <c r="Q354" s="58"/>
      <c r="R354" s="58"/>
      <c r="S354" s="58"/>
      <c r="T354" s="58"/>
      <c r="U354" s="58"/>
      <c r="V354" s="58"/>
      <c r="W354" s="31"/>
      <c r="X354" s="31"/>
      <c r="AA354" s="6"/>
    </row>
    <row r="355" ht="14.25" customHeight="1">
      <c r="F355" s="80"/>
      <c r="L355" s="31"/>
      <c r="M355" s="31"/>
      <c r="N355" s="58"/>
      <c r="O355" s="58"/>
      <c r="P355" s="58"/>
      <c r="Q355" s="58"/>
      <c r="R355" s="58"/>
      <c r="S355" s="58"/>
      <c r="T355" s="58"/>
      <c r="U355" s="58"/>
      <c r="V355" s="58"/>
      <c r="W355" s="31"/>
      <c r="X355" s="31"/>
      <c r="AA355" s="6"/>
    </row>
    <row r="356" ht="14.25" customHeight="1">
      <c r="F356" s="80"/>
      <c r="L356" s="31"/>
      <c r="M356" s="31"/>
      <c r="N356" s="58"/>
      <c r="O356" s="58"/>
      <c r="P356" s="58"/>
      <c r="Q356" s="58"/>
      <c r="R356" s="58"/>
      <c r="S356" s="58"/>
      <c r="T356" s="58"/>
      <c r="U356" s="58"/>
      <c r="V356" s="58"/>
      <c r="W356" s="31"/>
      <c r="X356" s="31"/>
      <c r="AA356" s="6"/>
    </row>
    <row r="357" ht="14.25" customHeight="1">
      <c r="F357" s="80"/>
      <c r="L357" s="31"/>
      <c r="M357" s="31"/>
      <c r="N357" s="58"/>
      <c r="O357" s="58"/>
      <c r="P357" s="58"/>
      <c r="Q357" s="58"/>
      <c r="R357" s="58"/>
      <c r="S357" s="58"/>
      <c r="T357" s="58"/>
      <c r="U357" s="58"/>
      <c r="V357" s="58"/>
      <c r="W357" s="31"/>
      <c r="X357" s="31"/>
      <c r="AA357" s="6"/>
    </row>
    <row r="358" ht="14.25" customHeight="1">
      <c r="F358" s="80"/>
      <c r="L358" s="31"/>
      <c r="M358" s="31"/>
      <c r="N358" s="58"/>
      <c r="O358" s="58"/>
      <c r="P358" s="58"/>
      <c r="Q358" s="58"/>
      <c r="R358" s="58"/>
      <c r="S358" s="58"/>
      <c r="T358" s="58"/>
      <c r="U358" s="58"/>
      <c r="V358" s="58"/>
      <c r="W358" s="31"/>
      <c r="X358" s="31"/>
      <c r="AA358" s="6"/>
    </row>
    <row r="359" ht="14.25" customHeight="1">
      <c r="F359" s="80"/>
      <c r="L359" s="31"/>
      <c r="M359" s="31"/>
      <c r="N359" s="58"/>
      <c r="O359" s="58"/>
      <c r="P359" s="58"/>
      <c r="Q359" s="58"/>
      <c r="R359" s="58"/>
      <c r="S359" s="58"/>
      <c r="T359" s="58"/>
      <c r="U359" s="58"/>
      <c r="V359" s="58"/>
      <c r="W359" s="31"/>
      <c r="X359" s="31"/>
      <c r="AA359" s="6"/>
    </row>
    <row r="360" ht="14.25" customHeight="1">
      <c r="F360" s="80"/>
      <c r="L360" s="31"/>
      <c r="M360" s="31"/>
      <c r="N360" s="58"/>
      <c r="O360" s="58"/>
      <c r="P360" s="58"/>
      <c r="Q360" s="58"/>
      <c r="R360" s="58"/>
      <c r="S360" s="58"/>
      <c r="T360" s="58"/>
      <c r="U360" s="58"/>
      <c r="V360" s="58"/>
      <c r="W360" s="31"/>
      <c r="X360" s="31"/>
      <c r="AA360" s="6"/>
    </row>
    <row r="361" ht="14.25" customHeight="1">
      <c r="F361" s="80"/>
      <c r="L361" s="31"/>
      <c r="M361" s="31"/>
      <c r="N361" s="58"/>
      <c r="O361" s="58"/>
      <c r="P361" s="58"/>
      <c r="Q361" s="58"/>
      <c r="R361" s="58"/>
      <c r="S361" s="58"/>
      <c r="T361" s="58"/>
      <c r="U361" s="58"/>
      <c r="V361" s="58"/>
      <c r="W361" s="31"/>
      <c r="X361" s="31"/>
      <c r="AA361" s="6"/>
    </row>
    <row r="362" ht="14.25" customHeight="1">
      <c r="F362" s="80"/>
      <c r="L362" s="31"/>
      <c r="M362" s="31"/>
      <c r="N362" s="58"/>
      <c r="O362" s="58"/>
      <c r="P362" s="58"/>
      <c r="Q362" s="58"/>
      <c r="R362" s="58"/>
      <c r="S362" s="58"/>
      <c r="T362" s="58"/>
      <c r="U362" s="58"/>
      <c r="V362" s="58"/>
      <c r="W362" s="31"/>
      <c r="X362" s="31"/>
      <c r="AA362" s="6"/>
    </row>
    <row r="363" ht="14.25" customHeight="1">
      <c r="F363" s="80"/>
      <c r="L363" s="31"/>
      <c r="M363" s="31"/>
      <c r="N363" s="58"/>
      <c r="O363" s="58"/>
      <c r="P363" s="58"/>
      <c r="Q363" s="58"/>
      <c r="R363" s="58"/>
      <c r="S363" s="58"/>
      <c r="T363" s="58"/>
      <c r="U363" s="58"/>
      <c r="V363" s="58"/>
      <c r="W363" s="31"/>
      <c r="X363" s="31"/>
      <c r="AA363" s="6"/>
    </row>
    <row r="364" ht="14.25" customHeight="1">
      <c r="F364" s="80"/>
      <c r="L364" s="31"/>
      <c r="M364" s="31"/>
      <c r="N364" s="58"/>
      <c r="O364" s="58"/>
      <c r="P364" s="58"/>
      <c r="Q364" s="58"/>
      <c r="R364" s="58"/>
      <c r="S364" s="58"/>
      <c r="T364" s="58"/>
      <c r="U364" s="58"/>
      <c r="V364" s="58"/>
      <c r="W364" s="31"/>
      <c r="X364" s="31"/>
      <c r="AA364" s="6"/>
    </row>
    <row r="365" ht="14.25" customHeight="1">
      <c r="F365" s="80"/>
      <c r="L365" s="31"/>
      <c r="M365" s="31"/>
      <c r="N365" s="58"/>
      <c r="O365" s="58"/>
      <c r="P365" s="58"/>
      <c r="Q365" s="58"/>
      <c r="R365" s="58"/>
      <c r="S365" s="58"/>
      <c r="T365" s="58"/>
      <c r="U365" s="58"/>
      <c r="V365" s="58"/>
      <c r="W365" s="31"/>
      <c r="X365" s="31"/>
      <c r="AA365" s="6"/>
    </row>
    <row r="366" ht="14.25" customHeight="1">
      <c r="F366" s="80"/>
      <c r="L366" s="31"/>
      <c r="M366" s="31"/>
      <c r="N366" s="58"/>
      <c r="O366" s="58"/>
      <c r="P366" s="58"/>
      <c r="Q366" s="58"/>
      <c r="R366" s="58"/>
      <c r="S366" s="58"/>
      <c r="T366" s="58"/>
      <c r="U366" s="58"/>
      <c r="V366" s="58"/>
      <c r="W366" s="31"/>
      <c r="X366" s="31"/>
      <c r="AA366" s="6"/>
    </row>
    <row r="367" ht="14.25" customHeight="1">
      <c r="F367" s="80"/>
      <c r="L367" s="31"/>
      <c r="M367" s="31"/>
      <c r="N367" s="58"/>
      <c r="O367" s="58"/>
      <c r="P367" s="58"/>
      <c r="Q367" s="58"/>
      <c r="R367" s="58"/>
      <c r="S367" s="58"/>
      <c r="T367" s="58"/>
      <c r="U367" s="58"/>
      <c r="V367" s="58"/>
      <c r="W367" s="31"/>
      <c r="X367" s="31"/>
      <c r="AA367" s="6"/>
    </row>
    <row r="368" ht="14.25" customHeight="1">
      <c r="F368" s="80"/>
      <c r="L368" s="31"/>
      <c r="M368" s="31"/>
      <c r="N368" s="58"/>
      <c r="O368" s="58"/>
      <c r="P368" s="58"/>
      <c r="Q368" s="58"/>
      <c r="R368" s="58"/>
      <c r="S368" s="58"/>
      <c r="T368" s="58"/>
      <c r="U368" s="58"/>
      <c r="V368" s="58"/>
      <c r="W368" s="31"/>
      <c r="X368" s="31"/>
      <c r="AA368" s="6"/>
    </row>
    <row r="369" ht="14.25" customHeight="1">
      <c r="F369" s="80"/>
      <c r="L369" s="31"/>
      <c r="M369" s="31"/>
      <c r="N369" s="58"/>
      <c r="O369" s="58"/>
      <c r="P369" s="58"/>
      <c r="Q369" s="58"/>
      <c r="R369" s="58"/>
      <c r="S369" s="58"/>
      <c r="T369" s="58"/>
      <c r="U369" s="58"/>
      <c r="V369" s="58"/>
      <c r="W369" s="31"/>
      <c r="X369" s="31"/>
      <c r="AA369" s="6"/>
    </row>
    <row r="370" ht="14.25" customHeight="1">
      <c r="F370" s="80"/>
      <c r="L370" s="31"/>
      <c r="M370" s="31"/>
      <c r="N370" s="58"/>
      <c r="O370" s="58"/>
      <c r="P370" s="58"/>
      <c r="Q370" s="58"/>
      <c r="R370" s="58"/>
      <c r="S370" s="58"/>
      <c r="T370" s="58"/>
      <c r="U370" s="58"/>
      <c r="V370" s="58"/>
      <c r="W370" s="31"/>
      <c r="X370" s="31"/>
      <c r="AA370" s="6"/>
    </row>
    <row r="371" ht="14.25" customHeight="1">
      <c r="F371" s="80"/>
      <c r="L371" s="31"/>
      <c r="M371" s="31"/>
      <c r="N371" s="58"/>
      <c r="O371" s="58"/>
      <c r="P371" s="58"/>
      <c r="Q371" s="58"/>
      <c r="R371" s="58"/>
      <c r="S371" s="58"/>
      <c r="T371" s="58"/>
      <c r="U371" s="58"/>
      <c r="V371" s="58"/>
      <c r="W371" s="31"/>
      <c r="X371" s="31"/>
      <c r="AA371" s="6"/>
    </row>
    <row r="372" ht="14.25" customHeight="1">
      <c r="F372" s="80"/>
      <c r="L372" s="31"/>
      <c r="M372" s="31"/>
      <c r="N372" s="58"/>
      <c r="O372" s="58"/>
      <c r="P372" s="58"/>
      <c r="Q372" s="58"/>
      <c r="R372" s="58"/>
      <c r="S372" s="58"/>
      <c r="T372" s="58"/>
      <c r="U372" s="58"/>
      <c r="V372" s="58"/>
      <c r="W372" s="31"/>
      <c r="X372" s="31"/>
      <c r="AA372" s="6"/>
    </row>
    <row r="373" ht="14.25" customHeight="1">
      <c r="F373" s="80"/>
      <c r="L373" s="31"/>
      <c r="M373" s="31"/>
      <c r="N373" s="58"/>
      <c r="O373" s="58"/>
      <c r="P373" s="58"/>
      <c r="Q373" s="58"/>
      <c r="R373" s="58"/>
      <c r="S373" s="58"/>
      <c r="T373" s="58"/>
      <c r="U373" s="58"/>
      <c r="V373" s="58"/>
      <c r="W373" s="31"/>
      <c r="X373" s="31"/>
      <c r="AA373" s="6"/>
    </row>
    <row r="374" ht="14.25" customHeight="1">
      <c r="F374" s="80"/>
      <c r="L374" s="31"/>
      <c r="M374" s="31"/>
      <c r="N374" s="58"/>
      <c r="O374" s="58"/>
      <c r="P374" s="58"/>
      <c r="Q374" s="58"/>
      <c r="R374" s="58"/>
      <c r="S374" s="58"/>
      <c r="T374" s="58"/>
      <c r="U374" s="58"/>
      <c r="V374" s="58"/>
      <c r="W374" s="31"/>
      <c r="X374" s="31"/>
      <c r="AA374" s="6"/>
    </row>
    <row r="375" ht="14.25" customHeight="1">
      <c r="F375" s="80"/>
      <c r="L375" s="31"/>
      <c r="M375" s="31"/>
      <c r="N375" s="58"/>
      <c r="O375" s="58"/>
      <c r="P375" s="58"/>
      <c r="Q375" s="58"/>
      <c r="R375" s="58"/>
      <c r="S375" s="58"/>
      <c r="T375" s="58"/>
      <c r="U375" s="58"/>
      <c r="V375" s="58"/>
      <c r="W375" s="31"/>
      <c r="X375" s="31"/>
      <c r="AA375" s="6"/>
    </row>
    <row r="376" ht="14.25" customHeight="1">
      <c r="F376" s="80"/>
      <c r="L376" s="31"/>
      <c r="M376" s="31"/>
      <c r="N376" s="58"/>
      <c r="O376" s="58"/>
      <c r="P376" s="58"/>
      <c r="Q376" s="58"/>
      <c r="R376" s="58"/>
      <c r="S376" s="58"/>
      <c r="T376" s="58"/>
      <c r="U376" s="58"/>
      <c r="V376" s="58"/>
      <c r="W376" s="31"/>
      <c r="X376" s="31"/>
      <c r="AA376" s="6"/>
    </row>
    <row r="377" ht="14.25" customHeight="1">
      <c r="F377" s="80"/>
      <c r="L377" s="31"/>
      <c r="M377" s="31"/>
      <c r="N377" s="58"/>
      <c r="O377" s="58"/>
      <c r="P377" s="58"/>
      <c r="Q377" s="58"/>
      <c r="R377" s="58"/>
      <c r="S377" s="58"/>
      <c r="T377" s="58"/>
      <c r="U377" s="58"/>
      <c r="V377" s="58"/>
      <c r="W377" s="31"/>
      <c r="X377" s="31"/>
      <c r="AA377" s="6"/>
    </row>
    <row r="378" ht="14.25" customHeight="1">
      <c r="F378" s="80"/>
      <c r="L378" s="31"/>
      <c r="M378" s="31"/>
      <c r="N378" s="58"/>
      <c r="O378" s="58"/>
      <c r="P378" s="58"/>
      <c r="Q378" s="58"/>
      <c r="R378" s="58"/>
      <c r="S378" s="58"/>
      <c r="T378" s="58"/>
      <c r="U378" s="58"/>
      <c r="V378" s="58"/>
      <c r="W378" s="31"/>
      <c r="X378" s="31"/>
      <c r="AA378" s="6"/>
    </row>
    <row r="379" ht="14.25" customHeight="1">
      <c r="F379" s="80"/>
      <c r="L379" s="31"/>
      <c r="M379" s="31"/>
      <c r="N379" s="58"/>
      <c r="O379" s="58"/>
      <c r="P379" s="58"/>
      <c r="Q379" s="58"/>
      <c r="R379" s="58"/>
      <c r="S379" s="58"/>
      <c r="T379" s="58"/>
      <c r="U379" s="58"/>
      <c r="V379" s="58"/>
      <c r="W379" s="31"/>
      <c r="X379" s="31"/>
      <c r="AA379" s="6"/>
    </row>
    <row r="380" ht="14.25" customHeight="1">
      <c r="F380" s="80"/>
      <c r="L380" s="31"/>
      <c r="M380" s="31"/>
      <c r="N380" s="58"/>
      <c r="O380" s="58"/>
      <c r="P380" s="58"/>
      <c r="Q380" s="58"/>
      <c r="R380" s="58"/>
      <c r="S380" s="58"/>
      <c r="T380" s="58"/>
      <c r="U380" s="58"/>
      <c r="V380" s="58"/>
      <c r="W380" s="31"/>
      <c r="X380" s="31"/>
      <c r="AA380" s="6"/>
    </row>
    <row r="381" ht="14.25" customHeight="1">
      <c r="F381" s="80"/>
      <c r="L381" s="31"/>
      <c r="M381" s="31"/>
      <c r="N381" s="58"/>
      <c r="O381" s="58"/>
      <c r="P381" s="58"/>
      <c r="Q381" s="58"/>
      <c r="R381" s="58"/>
      <c r="S381" s="58"/>
      <c r="T381" s="58"/>
      <c r="U381" s="58"/>
      <c r="V381" s="58"/>
      <c r="W381" s="31"/>
      <c r="X381" s="31"/>
      <c r="AA381" s="6"/>
    </row>
    <row r="382" ht="14.25" customHeight="1">
      <c r="F382" s="80"/>
      <c r="L382" s="31"/>
      <c r="M382" s="31"/>
      <c r="N382" s="58"/>
      <c r="O382" s="58"/>
      <c r="P382" s="58"/>
      <c r="Q382" s="58"/>
      <c r="R382" s="58"/>
      <c r="S382" s="58"/>
      <c r="T382" s="58"/>
      <c r="U382" s="58"/>
      <c r="V382" s="58"/>
      <c r="W382" s="31"/>
      <c r="X382" s="31"/>
      <c r="AA382" s="6"/>
    </row>
    <row r="383" ht="14.25" customHeight="1">
      <c r="F383" s="80"/>
      <c r="L383" s="31"/>
      <c r="M383" s="31"/>
      <c r="N383" s="58"/>
      <c r="O383" s="58"/>
      <c r="P383" s="58"/>
      <c r="Q383" s="58"/>
      <c r="R383" s="58"/>
      <c r="S383" s="58"/>
      <c r="T383" s="58"/>
      <c r="U383" s="58"/>
      <c r="V383" s="58"/>
      <c r="W383" s="31"/>
      <c r="X383" s="31"/>
      <c r="AA383" s="6"/>
    </row>
    <row r="384" ht="14.25" customHeight="1">
      <c r="F384" s="80"/>
      <c r="L384" s="31"/>
      <c r="M384" s="31"/>
      <c r="N384" s="58"/>
      <c r="O384" s="58"/>
      <c r="P384" s="58"/>
      <c r="Q384" s="58"/>
      <c r="R384" s="58"/>
      <c r="S384" s="58"/>
      <c r="T384" s="58"/>
      <c r="U384" s="58"/>
      <c r="V384" s="58"/>
      <c r="W384" s="31"/>
      <c r="X384" s="31"/>
      <c r="AA384" s="6"/>
    </row>
    <row r="385" ht="14.25" customHeight="1">
      <c r="F385" s="80"/>
      <c r="L385" s="31"/>
      <c r="M385" s="31"/>
      <c r="N385" s="58"/>
      <c r="O385" s="58"/>
      <c r="P385" s="58"/>
      <c r="Q385" s="58"/>
      <c r="R385" s="58"/>
      <c r="S385" s="58"/>
      <c r="T385" s="58"/>
      <c r="U385" s="58"/>
      <c r="V385" s="58"/>
      <c r="W385" s="31"/>
      <c r="X385" s="31"/>
      <c r="AA385" s="6"/>
    </row>
    <row r="386" ht="14.25" customHeight="1">
      <c r="F386" s="80"/>
      <c r="L386" s="31"/>
      <c r="M386" s="31"/>
      <c r="N386" s="58"/>
      <c r="O386" s="58"/>
      <c r="P386" s="58"/>
      <c r="Q386" s="58"/>
      <c r="R386" s="58"/>
      <c r="S386" s="58"/>
      <c r="T386" s="58"/>
      <c r="U386" s="58"/>
      <c r="V386" s="58"/>
      <c r="W386" s="31"/>
      <c r="X386" s="31"/>
      <c r="AA386" s="6"/>
    </row>
    <row r="387" ht="14.25" customHeight="1">
      <c r="F387" s="80"/>
      <c r="L387" s="31"/>
      <c r="M387" s="31"/>
      <c r="N387" s="58"/>
      <c r="O387" s="58"/>
      <c r="P387" s="58"/>
      <c r="Q387" s="58"/>
      <c r="R387" s="58"/>
      <c r="S387" s="58"/>
      <c r="T387" s="58"/>
      <c r="U387" s="58"/>
      <c r="V387" s="58"/>
      <c r="W387" s="31"/>
      <c r="X387" s="31"/>
      <c r="AA387" s="6"/>
    </row>
    <row r="388" ht="14.25" customHeight="1">
      <c r="F388" s="80"/>
      <c r="L388" s="31"/>
      <c r="M388" s="31"/>
      <c r="N388" s="58"/>
      <c r="O388" s="58"/>
      <c r="P388" s="58"/>
      <c r="Q388" s="58"/>
      <c r="R388" s="58"/>
      <c r="S388" s="58"/>
      <c r="T388" s="58"/>
      <c r="U388" s="58"/>
      <c r="V388" s="58"/>
      <c r="W388" s="31"/>
      <c r="X388" s="31"/>
      <c r="AA388" s="6"/>
    </row>
    <row r="389" ht="14.25" customHeight="1">
      <c r="F389" s="80"/>
      <c r="L389" s="31"/>
      <c r="M389" s="31"/>
      <c r="N389" s="58"/>
      <c r="O389" s="58"/>
      <c r="P389" s="58"/>
      <c r="Q389" s="58"/>
      <c r="R389" s="58"/>
      <c r="S389" s="58"/>
      <c r="T389" s="58"/>
      <c r="U389" s="58"/>
      <c r="V389" s="58"/>
      <c r="W389" s="31"/>
      <c r="X389" s="31"/>
      <c r="AA389" s="6"/>
    </row>
    <row r="390" ht="14.25" customHeight="1">
      <c r="F390" s="80"/>
      <c r="L390" s="31"/>
      <c r="M390" s="31"/>
      <c r="N390" s="58"/>
      <c r="O390" s="58"/>
      <c r="P390" s="58"/>
      <c r="Q390" s="58"/>
      <c r="R390" s="58"/>
      <c r="S390" s="58"/>
      <c r="T390" s="58"/>
      <c r="U390" s="58"/>
      <c r="V390" s="58"/>
      <c r="W390" s="31"/>
      <c r="X390" s="31"/>
      <c r="AA390" s="6"/>
    </row>
    <row r="391" ht="14.25" customHeight="1">
      <c r="F391" s="80"/>
      <c r="L391" s="31"/>
      <c r="M391" s="31"/>
      <c r="N391" s="58"/>
      <c r="O391" s="58"/>
      <c r="P391" s="58"/>
      <c r="Q391" s="58"/>
      <c r="R391" s="58"/>
      <c r="S391" s="58"/>
      <c r="T391" s="58"/>
      <c r="U391" s="58"/>
      <c r="V391" s="58"/>
      <c r="W391" s="31"/>
      <c r="X391" s="31"/>
      <c r="AA391" s="6"/>
    </row>
    <row r="392" ht="14.25" customHeight="1">
      <c r="F392" s="80"/>
      <c r="L392" s="31"/>
      <c r="M392" s="31"/>
      <c r="N392" s="58"/>
      <c r="O392" s="58"/>
      <c r="P392" s="58"/>
      <c r="Q392" s="58"/>
      <c r="R392" s="58"/>
      <c r="S392" s="58"/>
      <c r="T392" s="58"/>
      <c r="U392" s="58"/>
      <c r="V392" s="58"/>
      <c r="W392" s="31"/>
      <c r="X392" s="31"/>
      <c r="AA392" s="6"/>
    </row>
    <row r="393" ht="14.25" customHeight="1">
      <c r="F393" s="80"/>
      <c r="L393" s="31"/>
      <c r="M393" s="31"/>
      <c r="N393" s="58"/>
      <c r="O393" s="58"/>
      <c r="P393" s="58"/>
      <c r="Q393" s="58"/>
      <c r="R393" s="58"/>
      <c r="S393" s="58"/>
      <c r="T393" s="58"/>
      <c r="U393" s="58"/>
      <c r="V393" s="58"/>
      <c r="W393" s="31"/>
      <c r="X393" s="31"/>
      <c r="AA393" s="6"/>
    </row>
    <row r="394" ht="14.25" customHeight="1">
      <c r="F394" s="80"/>
      <c r="L394" s="31"/>
      <c r="M394" s="31"/>
      <c r="N394" s="58"/>
      <c r="O394" s="58"/>
      <c r="P394" s="58"/>
      <c r="Q394" s="58"/>
      <c r="R394" s="58"/>
      <c r="S394" s="58"/>
      <c r="T394" s="58"/>
      <c r="U394" s="58"/>
      <c r="V394" s="58"/>
      <c r="W394" s="31"/>
      <c r="X394" s="31"/>
      <c r="AA394" s="6"/>
    </row>
    <row r="395" ht="14.25" customHeight="1">
      <c r="F395" s="80"/>
      <c r="L395" s="31"/>
      <c r="M395" s="31"/>
      <c r="N395" s="58"/>
      <c r="O395" s="58"/>
      <c r="P395" s="58"/>
      <c r="Q395" s="58"/>
      <c r="R395" s="58"/>
      <c r="S395" s="58"/>
      <c r="T395" s="58"/>
      <c r="U395" s="58"/>
      <c r="V395" s="58"/>
      <c r="W395" s="31"/>
      <c r="X395" s="31"/>
      <c r="AA395" s="6"/>
    </row>
    <row r="396" ht="14.25" customHeight="1">
      <c r="F396" s="80"/>
      <c r="L396" s="31"/>
      <c r="M396" s="31"/>
      <c r="N396" s="58"/>
      <c r="O396" s="58"/>
      <c r="P396" s="58"/>
      <c r="Q396" s="58"/>
      <c r="R396" s="58"/>
      <c r="S396" s="58"/>
      <c r="T396" s="58"/>
      <c r="U396" s="58"/>
      <c r="V396" s="58"/>
      <c r="W396" s="31"/>
      <c r="X396" s="31"/>
      <c r="AA396" s="6"/>
    </row>
    <row r="397" ht="14.25" customHeight="1">
      <c r="F397" s="80"/>
      <c r="L397" s="31"/>
      <c r="M397" s="31"/>
      <c r="N397" s="58"/>
      <c r="O397" s="58"/>
      <c r="P397" s="58"/>
      <c r="Q397" s="58"/>
      <c r="R397" s="58"/>
      <c r="S397" s="58"/>
      <c r="T397" s="58"/>
      <c r="U397" s="58"/>
      <c r="V397" s="58"/>
      <c r="W397" s="31"/>
      <c r="X397" s="31"/>
      <c r="AA397" s="6"/>
    </row>
    <row r="398" ht="14.25" customHeight="1">
      <c r="F398" s="80"/>
      <c r="L398" s="31"/>
      <c r="M398" s="31"/>
      <c r="N398" s="58"/>
      <c r="O398" s="58"/>
      <c r="P398" s="58"/>
      <c r="Q398" s="58"/>
      <c r="R398" s="58"/>
      <c r="S398" s="58"/>
      <c r="T398" s="58"/>
      <c r="U398" s="58"/>
      <c r="V398" s="58"/>
      <c r="W398" s="31"/>
      <c r="X398" s="31"/>
      <c r="AA398" s="6"/>
    </row>
    <row r="399" ht="14.25" customHeight="1">
      <c r="F399" s="80"/>
      <c r="L399" s="31"/>
      <c r="M399" s="31"/>
      <c r="N399" s="58"/>
      <c r="O399" s="58"/>
      <c r="P399" s="58"/>
      <c r="Q399" s="58"/>
      <c r="R399" s="58"/>
      <c r="S399" s="58"/>
      <c r="T399" s="58"/>
      <c r="U399" s="58"/>
      <c r="V399" s="58"/>
      <c r="W399" s="31"/>
      <c r="X399" s="31"/>
      <c r="AA399" s="6"/>
    </row>
    <row r="400" ht="14.25" customHeight="1">
      <c r="F400" s="80"/>
      <c r="L400" s="31"/>
      <c r="M400" s="31"/>
      <c r="N400" s="58"/>
      <c r="O400" s="58"/>
      <c r="P400" s="58"/>
      <c r="Q400" s="58"/>
      <c r="R400" s="58"/>
      <c r="S400" s="58"/>
      <c r="T400" s="58"/>
      <c r="U400" s="58"/>
      <c r="V400" s="58"/>
      <c r="W400" s="31"/>
      <c r="X400" s="31"/>
      <c r="AA400" s="6"/>
    </row>
    <row r="401" ht="14.25" customHeight="1">
      <c r="F401" s="80"/>
      <c r="L401" s="31"/>
      <c r="M401" s="31"/>
      <c r="N401" s="58"/>
      <c r="O401" s="58"/>
      <c r="P401" s="58"/>
      <c r="Q401" s="58"/>
      <c r="R401" s="58"/>
      <c r="S401" s="58"/>
      <c r="T401" s="58"/>
      <c r="U401" s="58"/>
      <c r="V401" s="58"/>
      <c r="W401" s="31"/>
      <c r="X401" s="31"/>
      <c r="AA401" s="6"/>
    </row>
    <row r="402" ht="14.25" customHeight="1">
      <c r="F402" s="80"/>
      <c r="L402" s="31"/>
      <c r="M402" s="31"/>
      <c r="N402" s="58"/>
      <c r="O402" s="58"/>
      <c r="P402" s="58"/>
      <c r="Q402" s="58"/>
      <c r="R402" s="58"/>
      <c r="S402" s="58"/>
      <c r="T402" s="58"/>
      <c r="U402" s="58"/>
      <c r="V402" s="58"/>
      <c r="W402" s="31"/>
      <c r="X402" s="31"/>
      <c r="AA402" s="6"/>
    </row>
    <row r="403" ht="14.25" customHeight="1">
      <c r="F403" s="80"/>
      <c r="L403" s="31"/>
      <c r="M403" s="31"/>
      <c r="N403" s="58"/>
      <c r="O403" s="58"/>
      <c r="P403" s="58"/>
      <c r="Q403" s="58"/>
      <c r="R403" s="58"/>
      <c r="S403" s="58"/>
      <c r="T403" s="58"/>
      <c r="U403" s="58"/>
      <c r="V403" s="58"/>
      <c r="W403" s="31"/>
      <c r="X403" s="31"/>
      <c r="AA403" s="6"/>
    </row>
    <row r="404" ht="14.25" customHeight="1">
      <c r="F404" s="80"/>
      <c r="L404" s="31"/>
      <c r="M404" s="31"/>
      <c r="N404" s="58"/>
      <c r="O404" s="58"/>
      <c r="P404" s="58"/>
      <c r="Q404" s="58"/>
      <c r="R404" s="58"/>
      <c r="S404" s="58"/>
      <c r="T404" s="58"/>
      <c r="U404" s="58"/>
      <c r="V404" s="58"/>
      <c r="W404" s="31"/>
      <c r="X404" s="31"/>
      <c r="AA404" s="6"/>
    </row>
    <row r="405" ht="14.25" customHeight="1">
      <c r="F405" s="80"/>
      <c r="L405" s="31"/>
      <c r="M405" s="31"/>
      <c r="N405" s="58"/>
      <c r="O405" s="58"/>
      <c r="P405" s="58"/>
      <c r="Q405" s="58"/>
      <c r="R405" s="58"/>
      <c r="S405" s="58"/>
      <c r="T405" s="58"/>
      <c r="U405" s="58"/>
      <c r="V405" s="58"/>
      <c r="W405" s="31"/>
      <c r="X405" s="31"/>
      <c r="AA405" s="6"/>
    </row>
    <row r="406" ht="14.25" customHeight="1">
      <c r="F406" s="80"/>
      <c r="L406" s="31"/>
      <c r="M406" s="31"/>
      <c r="N406" s="58"/>
      <c r="O406" s="58"/>
      <c r="P406" s="58"/>
      <c r="Q406" s="58"/>
      <c r="R406" s="58"/>
      <c r="S406" s="58"/>
      <c r="T406" s="58"/>
      <c r="U406" s="58"/>
      <c r="V406" s="58"/>
      <c r="W406" s="31"/>
      <c r="X406" s="31"/>
      <c r="AA406" s="6"/>
    </row>
    <row r="407" ht="14.25" customHeight="1">
      <c r="F407" s="80"/>
      <c r="L407" s="31"/>
      <c r="M407" s="31"/>
      <c r="N407" s="58"/>
      <c r="O407" s="58"/>
      <c r="P407" s="58"/>
      <c r="Q407" s="58"/>
      <c r="R407" s="58"/>
      <c r="S407" s="58"/>
      <c r="T407" s="58"/>
      <c r="U407" s="58"/>
      <c r="V407" s="58"/>
      <c r="W407" s="31"/>
      <c r="X407" s="31"/>
      <c r="AA407" s="6"/>
    </row>
    <row r="408" ht="14.25" customHeight="1">
      <c r="F408" s="80"/>
      <c r="L408" s="31"/>
      <c r="M408" s="31"/>
      <c r="N408" s="58"/>
      <c r="O408" s="58"/>
      <c r="P408" s="58"/>
      <c r="Q408" s="58"/>
      <c r="R408" s="58"/>
      <c r="S408" s="58"/>
      <c r="T408" s="58"/>
      <c r="U408" s="58"/>
      <c r="V408" s="58"/>
      <c r="W408" s="31"/>
      <c r="X408" s="31"/>
      <c r="AA408" s="6"/>
    </row>
    <row r="409" ht="14.25" customHeight="1">
      <c r="F409" s="80"/>
      <c r="L409" s="31"/>
      <c r="M409" s="31"/>
      <c r="N409" s="58"/>
      <c r="O409" s="58"/>
      <c r="P409" s="58"/>
      <c r="Q409" s="58"/>
      <c r="R409" s="58"/>
      <c r="S409" s="58"/>
      <c r="T409" s="58"/>
      <c r="U409" s="58"/>
      <c r="V409" s="58"/>
      <c r="W409" s="31"/>
      <c r="X409" s="31"/>
      <c r="AA409" s="6"/>
    </row>
    <row r="410" ht="14.25" customHeight="1">
      <c r="F410" s="80"/>
      <c r="L410" s="31"/>
      <c r="M410" s="31"/>
      <c r="N410" s="58"/>
      <c r="O410" s="58"/>
      <c r="P410" s="58"/>
      <c r="Q410" s="58"/>
      <c r="R410" s="58"/>
      <c r="S410" s="58"/>
      <c r="T410" s="58"/>
      <c r="U410" s="58"/>
      <c r="V410" s="58"/>
      <c r="W410" s="31"/>
      <c r="X410" s="31"/>
      <c r="AA410" s="6"/>
    </row>
    <row r="411" ht="14.25" customHeight="1">
      <c r="F411" s="80"/>
      <c r="L411" s="31"/>
      <c r="M411" s="31"/>
      <c r="N411" s="58"/>
      <c r="O411" s="58"/>
      <c r="P411" s="58"/>
      <c r="Q411" s="58"/>
      <c r="R411" s="58"/>
      <c r="S411" s="58"/>
      <c r="T411" s="58"/>
      <c r="U411" s="58"/>
      <c r="V411" s="58"/>
      <c r="W411" s="31"/>
      <c r="X411" s="31"/>
      <c r="AA411" s="6"/>
    </row>
    <row r="412" ht="14.25" customHeight="1">
      <c r="F412" s="80"/>
      <c r="L412" s="31"/>
      <c r="M412" s="31"/>
      <c r="N412" s="58"/>
      <c r="O412" s="58"/>
      <c r="P412" s="58"/>
      <c r="Q412" s="58"/>
      <c r="R412" s="58"/>
      <c r="S412" s="58"/>
      <c r="T412" s="58"/>
      <c r="U412" s="58"/>
      <c r="V412" s="58"/>
      <c r="W412" s="31"/>
      <c r="X412" s="31"/>
      <c r="AA412" s="6"/>
    </row>
    <row r="413" ht="14.25" customHeight="1">
      <c r="F413" s="80"/>
      <c r="L413" s="31"/>
      <c r="M413" s="31"/>
      <c r="N413" s="58"/>
      <c r="O413" s="58"/>
      <c r="P413" s="58"/>
      <c r="Q413" s="58"/>
      <c r="R413" s="58"/>
      <c r="S413" s="58"/>
      <c r="T413" s="58"/>
      <c r="U413" s="58"/>
      <c r="V413" s="58"/>
      <c r="W413" s="31"/>
      <c r="X413" s="31"/>
      <c r="AA413" s="6"/>
    </row>
    <row r="414" ht="14.25" customHeight="1">
      <c r="F414" s="80"/>
      <c r="L414" s="31"/>
      <c r="M414" s="31"/>
      <c r="N414" s="58"/>
      <c r="O414" s="58"/>
      <c r="P414" s="58"/>
      <c r="Q414" s="58"/>
      <c r="R414" s="58"/>
      <c r="S414" s="58"/>
      <c r="T414" s="58"/>
      <c r="U414" s="58"/>
      <c r="V414" s="58"/>
      <c r="W414" s="31"/>
      <c r="X414" s="31"/>
      <c r="AA414" s="6"/>
    </row>
    <row r="415" ht="14.25" customHeight="1">
      <c r="F415" s="80"/>
      <c r="L415" s="31"/>
      <c r="M415" s="31"/>
      <c r="N415" s="58"/>
      <c r="O415" s="58"/>
      <c r="P415" s="58"/>
      <c r="Q415" s="58"/>
      <c r="R415" s="58"/>
      <c r="S415" s="58"/>
      <c r="T415" s="58"/>
      <c r="U415" s="58"/>
      <c r="V415" s="58"/>
      <c r="W415" s="31"/>
      <c r="X415" s="31"/>
      <c r="AA415" s="6"/>
    </row>
    <row r="416" ht="14.25" customHeight="1">
      <c r="F416" s="80"/>
      <c r="L416" s="31"/>
      <c r="M416" s="31"/>
      <c r="N416" s="58"/>
      <c r="O416" s="58"/>
      <c r="P416" s="58"/>
      <c r="Q416" s="58"/>
      <c r="R416" s="58"/>
      <c r="S416" s="58"/>
      <c r="T416" s="58"/>
      <c r="U416" s="58"/>
      <c r="V416" s="58"/>
      <c r="W416" s="31"/>
      <c r="X416" s="31"/>
      <c r="AA416" s="6"/>
    </row>
    <row r="417" ht="14.25" customHeight="1">
      <c r="F417" s="80"/>
      <c r="L417" s="31"/>
      <c r="M417" s="31"/>
      <c r="N417" s="58"/>
      <c r="O417" s="58"/>
      <c r="P417" s="58"/>
      <c r="Q417" s="58"/>
      <c r="R417" s="58"/>
      <c r="S417" s="58"/>
      <c r="T417" s="58"/>
      <c r="U417" s="58"/>
      <c r="V417" s="58"/>
      <c r="W417" s="31"/>
      <c r="X417" s="31"/>
      <c r="AA417" s="6"/>
    </row>
    <row r="418" ht="14.25" customHeight="1">
      <c r="F418" s="80"/>
      <c r="L418" s="31"/>
      <c r="M418" s="31"/>
      <c r="N418" s="58"/>
      <c r="O418" s="58"/>
      <c r="P418" s="58"/>
      <c r="Q418" s="58"/>
      <c r="R418" s="58"/>
      <c r="S418" s="58"/>
      <c r="T418" s="58"/>
      <c r="U418" s="58"/>
      <c r="V418" s="58"/>
      <c r="W418" s="31"/>
      <c r="X418" s="31"/>
      <c r="AA418" s="6"/>
    </row>
    <row r="419" ht="14.25" customHeight="1">
      <c r="F419" s="80"/>
      <c r="L419" s="31"/>
      <c r="M419" s="31"/>
      <c r="N419" s="58"/>
      <c r="O419" s="58"/>
      <c r="P419" s="58"/>
      <c r="Q419" s="58"/>
      <c r="R419" s="58"/>
      <c r="S419" s="58"/>
      <c r="T419" s="58"/>
      <c r="U419" s="58"/>
      <c r="V419" s="58"/>
      <c r="W419" s="31"/>
      <c r="X419" s="31"/>
      <c r="AA419" s="6"/>
    </row>
    <row r="420" ht="14.25" customHeight="1">
      <c r="F420" s="80"/>
      <c r="L420" s="31"/>
      <c r="M420" s="31"/>
      <c r="N420" s="58"/>
      <c r="O420" s="58"/>
      <c r="P420" s="58"/>
      <c r="Q420" s="58"/>
      <c r="R420" s="58"/>
      <c r="S420" s="58"/>
      <c r="T420" s="58"/>
      <c r="U420" s="58"/>
      <c r="V420" s="58"/>
      <c r="W420" s="31"/>
      <c r="X420" s="31"/>
      <c r="AA420" s="6"/>
    </row>
    <row r="421" ht="14.25" customHeight="1">
      <c r="F421" s="80"/>
      <c r="L421" s="31"/>
      <c r="M421" s="31"/>
      <c r="N421" s="58"/>
      <c r="O421" s="58"/>
      <c r="P421" s="58"/>
      <c r="Q421" s="58"/>
      <c r="R421" s="58"/>
      <c r="S421" s="58"/>
      <c r="T421" s="58"/>
      <c r="U421" s="58"/>
      <c r="V421" s="58"/>
      <c r="W421" s="31"/>
      <c r="X421" s="31"/>
      <c r="AA421" s="6"/>
    </row>
    <row r="422" ht="14.25" customHeight="1">
      <c r="F422" s="80"/>
      <c r="L422" s="31"/>
      <c r="M422" s="31"/>
      <c r="N422" s="58"/>
      <c r="O422" s="58"/>
      <c r="P422" s="58"/>
      <c r="Q422" s="58"/>
      <c r="R422" s="58"/>
      <c r="S422" s="58"/>
      <c r="T422" s="58"/>
      <c r="U422" s="58"/>
      <c r="V422" s="58"/>
      <c r="W422" s="31"/>
      <c r="X422" s="31"/>
      <c r="AA422" s="6"/>
    </row>
    <row r="423" ht="14.25" customHeight="1">
      <c r="F423" s="80"/>
      <c r="L423" s="31"/>
      <c r="M423" s="31"/>
      <c r="N423" s="58"/>
      <c r="O423" s="58"/>
      <c r="P423" s="58"/>
      <c r="Q423" s="58"/>
      <c r="R423" s="58"/>
      <c r="S423" s="58"/>
      <c r="T423" s="58"/>
      <c r="U423" s="58"/>
      <c r="V423" s="58"/>
      <c r="W423" s="31"/>
      <c r="X423" s="31"/>
      <c r="AA423" s="6"/>
    </row>
    <row r="424" ht="14.25" customHeight="1">
      <c r="F424" s="80"/>
      <c r="L424" s="31"/>
      <c r="M424" s="31"/>
      <c r="N424" s="58"/>
      <c r="O424" s="58"/>
      <c r="P424" s="58"/>
      <c r="Q424" s="58"/>
      <c r="R424" s="58"/>
      <c r="S424" s="58"/>
      <c r="T424" s="58"/>
      <c r="U424" s="58"/>
      <c r="V424" s="58"/>
      <c r="W424" s="31"/>
      <c r="X424" s="31"/>
      <c r="AA424" s="6"/>
    </row>
    <row r="425" ht="14.25" customHeight="1">
      <c r="F425" s="80"/>
      <c r="L425" s="31"/>
      <c r="M425" s="31"/>
      <c r="N425" s="58"/>
      <c r="O425" s="58"/>
      <c r="P425" s="58"/>
      <c r="Q425" s="58"/>
      <c r="R425" s="58"/>
      <c r="S425" s="58"/>
      <c r="T425" s="58"/>
      <c r="U425" s="58"/>
      <c r="V425" s="58"/>
      <c r="W425" s="31"/>
      <c r="X425" s="31"/>
      <c r="AA425" s="6"/>
    </row>
    <row r="426" ht="14.25" customHeight="1">
      <c r="F426" s="80"/>
      <c r="L426" s="31"/>
      <c r="M426" s="31"/>
      <c r="N426" s="58"/>
      <c r="O426" s="58"/>
      <c r="P426" s="58"/>
      <c r="Q426" s="58"/>
      <c r="R426" s="58"/>
      <c r="S426" s="58"/>
      <c r="T426" s="58"/>
      <c r="U426" s="58"/>
      <c r="V426" s="58"/>
      <c r="W426" s="31"/>
      <c r="X426" s="31"/>
      <c r="AA426" s="6"/>
    </row>
    <row r="427" ht="14.25" customHeight="1">
      <c r="F427" s="80"/>
      <c r="L427" s="31"/>
      <c r="M427" s="31"/>
      <c r="N427" s="58"/>
      <c r="O427" s="58"/>
      <c r="P427" s="58"/>
      <c r="Q427" s="58"/>
      <c r="R427" s="58"/>
      <c r="S427" s="58"/>
      <c r="T427" s="58"/>
      <c r="U427" s="58"/>
      <c r="V427" s="58"/>
      <c r="W427" s="31"/>
      <c r="X427" s="31"/>
      <c r="AA427" s="6"/>
    </row>
    <row r="428" ht="14.25" customHeight="1">
      <c r="F428" s="80"/>
      <c r="L428" s="31"/>
      <c r="M428" s="31"/>
      <c r="N428" s="58"/>
      <c r="O428" s="58"/>
      <c r="P428" s="58"/>
      <c r="Q428" s="58"/>
      <c r="R428" s="58"/>
      <c r="S428" s="58"/>
      <c r="T428" s="58"/>
      <c r="U428" s="58"/>
      <c r="V428" s="58"/>
      <c r="W428" s="31"/>
      <c r="X428" s="31"/>
      <c r="AA428" s="6"/>
    </row>
    <row r="429" ht="14.25" customHeight="1">
      <c r="F429" s="80"/>
      <c r="L429" s="31"/>
      <c r="M429" s="31"/>
      <c r="N429" s="58"/>
      <c r="O429" s="58"/>
      <c r="P429" s="58"/>
      <c r="Q429" s="58"/>
      <c r="R429" s="58"/>
      <c r="S429" s="58"/>
      <c r="T429" s="58"/>
      <c r="U429" s="58"/>
      <c r="V429" s="58"/>
      <c r="W429" s="31"/>
      <c r="X429" s="31"/>
      <c r="AA429" s="6"/>
    </row>
    <row r="430" ht="14.25" customHeight="1">
      <c r="F430" s="80"/>
      <c r="L430" s="31"/>
      <c r="M430" s="31"/>
      <c r="N430" s="58"/>
      <c r="O430" s="58"/>
      <c r="P430" s="58"/>
      <c r="Q430" s="58"/>
      <c r="R430" s="58"/>
      <c r="S430" s="58"/>
      <c r="T430" s="58"/>
      <c r="U430" s="58"/>
      <c r="V430" s="58"/>
      <c r="W430" s="31"/>
      <c r="X430" s="31"/>
      <c r="AA430" s="6"/>
    </row>
    <row r="431" ht="14.25" customHeight="1">
      <c r="F431" s="80"/>
      <c r="L431" s="31"/>
      <c r="M431" s="31"/>
      <c r="N431" s="58"/>
      <c r="O431" s="58"/>
      <c r="P431" s="58"/>
      <c r="Q431" s="58"/>
      <c r="R431" s="58"/>
      <c r="S431" s="58"/>
      <c r="T431" s="58"/>
      <c r="U431" s="58"/>
      <c r="V431" s="58"/>
      <c r="W431" s="31"/>
      <c r="X431" s="31"/>
      <c r="AA431" s="6"/>
    </row>
    <row r="432" ht="14.25" customHeight="1">
      <c r="F432" s="80"/>
      <c r="L432" s="31"/>
      <c r="M432" s="31"/>
      <c r="N432" s="58"/>
      <c r="O432" s="58"/>
      <c r="P432" s="58"/>
      <c r="Q432" s="58"/>
      <c r="R432" s="58"/>
      <c r="S432" s="58"/>
      <c r="T432" s="58"/>
      <c r="U432" s="58"/>
      <c r="V432" s="58"/>
      <c r="W432" s="31"/>
      <c r="X432" s="31"/>
      <c r="AA432" s="6"/>
    </row>
    <row r="433" ht="14.25" customHeight="1">
      <c r="F433" s="80"/>
      <c r="L433" s="31"/>
      <c r="M433" s="31"/>
      <c r="N433" s="58"/>
      <c r="O433" s="58"/>
      <c r="P433" s="58"/>
      <c r="Q433" s="58"/>
      <c r="R433" s="58"/>
      <c r="S433" s="58"/>
      <c r="T433" s="58"/>
      <c r="U433" s="58"/>
      <c r="V433" s="58"/>
      <c r="W433" s="31"/>
      <c r="X433" s="31"/>
      <c r="AA433" s="6"/>
    </row>
    <row r="434" ht="14.25" customHeight="1">
      <c r="F434" s="80"/>
      <c r="L434" s="31"/>
      <c r="M434" s="31"/>
      <c r="N434" s="58"/>
      <c r="O434" s="58"/>
      <c r="P434" s="58"/>
      <c r="Q434" s="58"/>
      <c r="R434" s="58"/>
      <c r="S434" s="58"/>
      <c r="T434" s="58"/>
      <c r="U434" s="58"/>
      <c r="V434" s="58"/>
      <c r="W434" s="31"/>
      <c r="X434" s="31"/>
      <c r="AA434" s="6"/>
    </row>
    <row r="435" ht="14.25" customHeight="1">
      <c r="F435" s="80"/>
      <c r="L435" s="31"/>
      <c r="M435" s="31"/>
      <c r="N435" s="58"/>
      <c r="O435" s="58"/>
      <c r="P435" s="58"/>
      <c r="Q435" s="58"/>
      <c r="R435" s="58"/>
      <c r="S435" s="58"/>
      <c r="T435" s="58"/>
      <c r="U435" s="58"/>
      <c r="V435" s="58"/>
      <c r="W435" s="31"/>
      <c r="X435" s="31"/>
      <c r="AA435" s="6"/>
    </row>
    <row r="436" ht="14.25" customHeight="1">
      <c r="F436" s="80"/>
      <c r="L436" s="31"/>
      <c r="M436" s="31"/>
      <c r="N436" s="58"/>
      <c r="O436" s="58"/>
      <c r="P436" s="58"/>
      <c r="Q436" s="58"/>
      <c r="R436" s="58"/>
      <c r="S436" s="58"/>
      <c r="T436" s="58"/>
      <c r="U436" s="58"/>
      <c r="V436" s="58"/>
      <c r="W436" s="31"/>
      <c r="X436" s="31"/>
      <c r="AA436" s="6"/>
    </row>
    <row r="437" ht="14.25" customHeight="1">
      <c r="F437" s="80"/>
      <c r="L437" s="31"/>
      <c r="M437" s="31"/>
      <c r="N437" s="58"/>
      <c r="O437" s="58"/>
      <c r="P437" s="58"/>
      <c r="Q437" s="58"/>
      <c r="R437" s="58"/>
      <c r="S437" s="58"/>
      <c r="T437" s="58"/>
      <c r="U437" s="58"/>
      <c r="V437" s="58"/>
      <c r="W437" s="31"/>
      <c r="X437" s="31"/>
      <c r="AA437" s="6"/>
    </row>
    <row r="438" ht="14.25" customHeight="1">
      <c r="F438" s="80"/>
      <c r="L438" s="31"/>
      <c r="M438" s="31"/>
      <c r="N438" s="58"/>
      <c r="O438" s="58"/>
      <c r="P438" s="58"/>
      <c r="Q438" s="58"/>
      <c r="R438" s="58"/>
      <c r="S438" s="58"/>
      <c r="T438" s="58"/>
      <c r="U438" s="58"/>
      <c r="V438" s="58"/>
      <c r="W438" s="31"/>
      <c r="X438" s="31"/>
      <c r="AA438" s="6"/>
    </row>
    <row r="439" ht="14.25" customHeight="1">
      <c r="F439" s="80"/>
      <c r="L439" s="31"/>
      <c r="M439" s="31"/>
      <c r="N439" s="58"/>
      <c r="O439" s="58"/>
      <c r="P439" s="58"/>
      <c r="Q439" s="58"/>
      <c r="R439" s="58"/>
      <c r="S439" s="58"/>
      <c r="T439" s="58"/>
      <c r="U439" s="58"/>
      <c r="V439" s="58"/>
      <c r="W439" s="31"/>
      <c r="X439" s="31"/>
      <c r="AA439" s="6"/>
    </row>
    <row r="440" ht="14.25" customHeight="1">
      <c r="F440" s="80"/>
      <c r="L440" s="31"/>
      <c r="M440" s="31"/>
      <c r="N440" s="58"/>
      <c r="O440" s="58"/>
      <c r="P440" s="58"/>
      <c r="Q440" s="58"/>
      <c r="R440" s="58"/>
      <c r="S440" s="58"/>
      <c r="T440" s="58"/>
      <c r="U440" s="58"/>
      <c r="V440" s="58"/>
      <c r="W440" s="31"/>
      <c r="X440" s="31"/>
      <c r="AA440" s="6"/>
    </row>
    <row r="441" ht="14.25" customHeight="1">
      <c r="F441" s="80"/>
      <c r="L441" s="31"/>
      <c r="M441" s="31"/>
      <c r="N441" s="58"/>
      <c r="O441" s="58"/>
      <c r="P441" s="58"/>
      <c r="Q441" s="58"/>
      <c r="R441" s="58"/>
      <c r="S441" s="58"/>
      <c r="T441" s="58"/>
      <c r="U441" s="58"/>
      <c r="V441" s="58"/>
      <c r="W441" s="31"/>
      <c r="X441" s="31"/>
      <c r="AA441" s="6"/>
    </row>
    <row r="442" ht="14.25" customHeight="1">
      <c r="F442" s="80"/>
      <c r="L442" s="31"/>
      <c r="M442" s="31"/>
      <c r="N442" s="58"/>
      <c r="O442" s="58"/>
      <c r="P442" s="58"/>
      <c r="Q442" s="58"/>
      <c r="R442" s="58"/>
      <c r="S442" s="58"/>
      <c r="T442" s="58"/>
      <c r="U442" s="58"/>
      <c r="V442" s="58"/>
      <c r="W442" s="31"/>
      <c r="X442" s="31"/>
      <c r="AA442" s="6"/>
    </row>
    <row r="443" ht="14.25" customHeight="1">
      <c r="F443" s="80"/>
      <c r="L443" s="31"/>
      <c r="M443" s="31"/>
      <c r="N443" s="58"/>
      <c r="O443" s="58"/>
      <c r="P443" s="58"/>
      <c r="Q443" s="58"/>
      <c r="R443" s="58"/>
      <c r="S443" s="58"/>
      <c r="T443" s="58"/>
      <c r="U443" s="58"/>
      <c r="V443" s="58"/>
      <c r="W443" s="31"/>
      <c r="X443" s="31"/>
      <c r="AA443" s="6"/>
    </row>
    <row r="444" ht="14.25" customHeight="1">
      <c r="F444" s="80"/>
      <c r="L444" s="31"/>
      <c r="M444" s="31"/>
      <c r="N444" s="58"/>
      <c r="O444" s="58"/>
      <c r="P444" s="58"/>
      <c r="Q444" s="58"/>
      <c r="R444" s="58"/>
      <c r="S444" s="58"/>
      <c r="T444" s="58"/>
      <c r="U444" s="58"/>
      <c r="V444" s="58"/>
      <c r="W444" s="31"/>
      <c r="X444" s="31"/>
      <c r="AA444" s="6"/>
    </row>
    <row r="445" ht="14.25" customHeight="1">
      <c r="F445" s="80"/>
      <c r="L445" s="31"/>
      <c r="M445" s="31"/>
      <c r="N445" s="58"/>
      <c r="O445" s="58"/>
      <c r="P445" s="58"/>
      <c r="Q445" s="58"/>
      <c r="R445" s="58"/>
      <c r="S445" s="58"/>
      <c r="T445" s="58"/>
      <c r="U445" s="58"/>
      <c r="V445" s="58"/>
      <c r="W445" s="31"/>
      <c r="X445" s="31"/>
      <c r="AA445" s="6"/>
    </row>
    <row r="446" ht="14.25" customHeight="1">
      <c r="F446" s="80"/>
      <c r="L446" s="31"/>
      <c r="M446" s="31"/>
      <c r="N446" s="58"/>
      <c r="O446" s="58"/>
      <c r="P446" s="58"/>
      <c r="Q446" s="58"/>
      <c r="R446" s="58"/>
      <c r="S446" s="58"/>
      <c r="T446" s="58"/>
      <c r="U446" s="58"/>
      <c r="V446" s="58"/>
      <c r="W446" s="31"/>
      <c r="X446" s="31"/>
      <c r="AA446" s="6"/>
    </row>
    <row r="447" ht="14.25" customHeight="1">
      <c r="F447" s="80"/>
      <c r="L447" s="31"/>
      <c r="M447" s="31"/>
      <c r="N447" s="58"/>
      <c r="O447" s="58"/>
      <c r="P447" s="58"/>
      <c r="Q447" s="58"/>
      <c r="R447" s="58"/>
      <c r="S447" s="58"/>
      <c r="T447" s="58"/>
      <c r="U447" s="58"/>
      <c r="V447" s="58"/>
      <c r="W447" s="31"/>
      <c r="X447" s="31"/>
      <c r="AA447" s="6"/>
    </row>
    <row r="448" ht="14.25" customHeight="1">
      <c r="F448" s="80"/>
      <c r="L448" s="31"/>
      <c r="M448" s="31"/>
      <c r="N448" s="58"/>
      <c r="O448" s="58"/>
      <c r="P448" s="58"/>
      <c r="Q448" s="58"/>
      <c r="R448" s="58"/>
      <c r="S448" s="58"/>
      <c r="T448" s="58"/>
      <c r="U448" s="58"/>
      <c r="V448" s="58"/>
      <c r="W448" s="31"/>
      <c r="X448" s="31"/>
      <c r="AA448" s="6"/>
    </row>
    <row r="449" ht="14.25" customHeight="1">
      <c r="F449" s="80"/>
      <c r="L449" s="31"/>
      <c r="M449" s="31"/>
      <c r="N449" s="58"/>
      <c r="O449" s="58"/>
      <c r="P449" s="58"/>
      <c r="Q449" s="58"/>
      <c r="R449" s="58"/>
      <c r="S449" s="58"/>
      <c r="T449" s="58"/>
      <c r="U449" s="58"/>
      <c r="V449" s="58"/>
      <c r="W449" s="31"/>
      <c r="X449" s="31"/>
      <c r="AA449" s="6"/>
    </row>
    <row r="450" ht="14.25" customHeight="1">
      <c r="F450" s="80"/>
      <c r="L450" s="31"/>
      <c r="M450" s="31"/>
      <c r="N450" s="58"/>
      <c r="O450" s="58"/>
      <c r="P450" s="58"/>
      <c r="Q450" s="58"/>
      <c r="R450" s="58"/>
      <c r="S450" s="58"/>
      <c r="T450" s="58"/>
      <c r="U450" s="58"/>
      <c r="V450" s="58"/>
      <c r="W450" s="31"/>
      <c r="X450" s="31"/>
      <c r="AA450" s="6"/>
    </row>
    <row r="451" ht="14.25" customHeight="1">
      <c r="F451" s="80"/>
      <c r="L451" s="31"/>
      <c r="M451" s="31"/>
      <c r="N451" s="58"/>
      <c r="O451" s="58"/>
      <c r="P451" s="58"/>
      <c r="Q451" s="58"/>
      <c r="R451" s="58"/>
      <c r="S451" s="58"/>
      <c r="T451" s="58"/>
      <c r="U451" s="58"/>
      <c r="V451" s="58"/>
      <c r="W451" s="31"/>
      <c r="X451" s="31"/>
      <c r="AA451" s="6"/>
    </row>
    <row r="452" ht="14.25" customHeight="1">
      <c r="F452" s="80"/>
      <c r="L452" s="31"/>
      <c r="M452" s="31"/>
      <c r="N452" s="58"/>
      <c r="O452" s="58"/>
      <c r="P452" s="58"/>
      <c r="Q452" s="58"/>
      <c r="R452" s="58"/>
      <c r="S452" s="58"/>
      <c r="T452" s="58"/>
      <c r="U452" s="58"/>
      <c r="V452" s="58"/>
      <c r="W452" s="31"/>
      <c r="X452" s="31"/>
      <c r="AA452" s="6"/>
    </row>
    <row r="453" ht="14.25" customHeight="1">
      <c r="F453" s="80"/>
      <c r="L453" s="31"/>
      <c r="M453" s="31"/>
      <c r="N453" s="58"/>
      <c r="O453" s="58"/>
      <c r="P453" s="58"/>
      <c r="Q453" s="58"/>
      <c r="R453" s="58"/>
      <c r="S453" s="58"/>
      <c r="T453" s="58"/>
      <c r="U453" s="58"/>
      <c r="V453" s="58"/>
      <c r="W453" s="31"/>
      <c r="X453" s="31"/>
      <c r="AA453" s="6"/>
    </row>
    <row r="454" ht="14.25" customHeight="1">
      <c r="F454" s="80"/>
      <c r="L454" s="31"/>
      <c r="M454" s="31"/>
      <c r="N454" s="58"/>
      <c r="O454" s="58"/>
      <c r="P454" s="58"/>
      <c r="Q454" s="58"/>
      <c r="R454" s="58"/>
      <c r="S454" s="58"/>
      <c r="T454" s="58"/>
      <c r="U454" s="58"/>
      <c r="V454" s="58"/>
      <c r="W454" s="31"/>
      <c r="X454" s="31"/>
      <c r="AA454" s="6"/>
    </row>
    <row r="455" ht="14.25" customHeight="1">
      <c r="F455" s="80"/>
      <c r="L455" s="31"/>
      <c r="M455" s="31"/>
      <c r="N455" s="58"/>
      <c r="O455" s="58"/>
      <c r="P455" s="58"/>
      <c r="Q455" s="58"/>
      <c r="R455" s="58"/>
      <c r="S455" s="58"/>
      <c r="T455" s="58"/>
      <c r="U455" s="58"/>
      <c r="V455" s="58"/>
      <c r="W455" s="31"/>
      <c r="X455" s="31"/>
      <c r="AA455" s="6"/>
    </row>
    <row r="456" ht="14.25" customHeight="1">
      <c r="F456" s="80"/>
      <c r="L456" s="31"/>
      <c r="M456" s="31"/>
      <c r="N456" s="58"/>
      <c r="O456" s="58"/>
      <c r="P456" s="58"/>
      <c r="Q456" s="58"/>
      <c r="R456" s="58"/>
      <c r="S456" s="58"/>
      <c r="T456" s="58"/>
      <c r="U456" s="58"/>
      <c r="V456" s="58"/>
      <c r="W456" s="31"/>
      <c r="X456" s="31"/>
      <c r="AA456" s="6"/>
    </row>
    <row r="457" ht="14.25" customHeight="1">
      <c r="F457" s="80"/>
      <c r="L457" s="31"/>
      <c r="M457" s="31"/>
      <c r="N457" s="58"/>
      <c r="O457" s="58"/>
      <c r="P457" s="58"/>
      <c r="Q457" s="58"/>
      <c r="R457" s="58"/>
      <c r="S457" s="58"/>
      <c r="T457" s="58"/>
      <c r="U457" s="58"/>
      <c r="V457" s="58"/>
      <c r="W457" s="31"/>
      <c r="X457" s="31"/>
      <c r="AA457" s="6"/>
    </row>
    <row r="458" ht="14.25" customHeight="1">
      <c r="F458" s="80"/>
      <c r="L458" s="31"/>
      <c r="M458" s="31"/>
      <c r="N458" s="58"/>
      <c r="O458" s="58"/>
      <c r="P458" s="58"/>
      <c r="Q458" s="58"/>
      <c r="R458" s="58"/>
      <c r="S458" s="58"/>
      <c r="T458" s="58"/>
      <c r="U458" s="58"/>
      <c r="V458" s="58"/>
      <c r="W458" s="31"/>
      <c r="X458" s="31"/>
      <c r="AA458" s="6"/>
    </row>
    <row r="459" ht="14.25" customHeight="1">
      <c r="F459" s="80"/>
      <c r="L459" s="31"/>
      <c r="M459" s="31"/>
      <c r="N459" s="58"/>
      <c r="O459" s="58"/>
      <c r="P459" s="58"/>
      <c r="Q459" s="58"/>
      <c r="R459" s="58"/>
      <c r="S459" s="58"/>
      <c r="T459" s="58"/>
      <c r="U459" s="58"/>
      <c r="V459" s="58"/>
      <c r="W459" s="31"/>
      <c r="X459" s="31"/>
      <c r="AA459" s="6"/>
    </row>
    <row r="460" ht="14.25" customHeight="1">
      <c r="F460" s="80"/>
      <c r="L460" s="31"/>
      <c r="M460" s="31"/>
      <c r="N460" s="58"/>
      <c r="O460" s="58"/>
      <c r="P460" s="58"/>
      <c r="Q460" s="58"/>
      <c r="R460" s="58"/>
      <c r="S460" s="58"/>
      <c r="T460" s="58"/>
      <c r="U460" s="58"/>
      <c r="V460" s="58"/>
      <c r="W460" s="31"/>
      <c r="X460" s="31"/>
      <c r="AA460" s="6"/>
    </row>
    <row r="461" ht="14.25" customHeight="1">
      <c r="F461" s="80"/>
      <c r="L461" s="31"/>
      <c r="M461" s="31"/>
      <c r="N461" s="58"/>
      <c r="O461" s="58"/>
      <c r="P461" s="58"/>
      <c r="Q461" s="58"/>
      <c r="R461" s="58"/>
      <c r="S461" s="58"/>
      <c r="T461" s="58"/>
      <c r="U461" s="58"/>
      <c r="V461" s="58"/>
      <c r="W461" s="31"/>
      <c r="X461" s="31"/>
      <c r="AA461" s="6"/>
    </row>
    <row r="462" ht="14.25" customHeight="1">
      <c r="F462" s="80"/>
      <c r="L462" s="31"/>
      <c r="M462" s="31"/>
      <c r="N462" s="58"/>
      <c r="O462" s="58"/>
      <c r="P462" s="58"/>
      <c r="Q462" s="58"/>
      <c r="R462" s="58"/>
      <c r="S462" s="58"/>
      <c r="T462" s="58"/>
      <c r="U462" s="58"/>
      <c r="V462" s="58"/>
      <c r="W462" s="31"/>
      <c r="X462" s="31"/>
      <c r="AA462" s="6"/>
    </row>
    <row r="463" ht="14.25" customHeight="1">
      <c r="F463" s="80"/>
      <c r="L463" s="31"/>
      <c r="M463" s="31"/>
      <c r="N463" s="58"/>
      <c r="O463" s="58"/>
      <c r="P463" s="58"/>
      <c r="Q463" s="58"/>
      <c r="R463" s="58"/>
      <c r="S463" s="58"/>
      <c r="T463" s="58"/>
      <c r="U463" s="58"/>
      <c r="V463" s="58"/>
      <c r="W463" s="31"/>
      <c r="X463" s="31"/>
      <c r="AA463" s="6"/>
    </row>
    <row r="464" ht="14.25" customHeight="1">
      <c r="F464" s="80"/>
      <c r="L464" s="31"/>
      <c r="M464" s="31"/>
      <c r="N464" s="58"/>
      <c r="O464" s="58"/>
      <c r="P464" s="58"/>
      <c r="Q464" s="58"/>
      <c r="R464" s="58"/>
      <c r="S464" s="58"/>
      <c r="T464" s="58"/>
      <c r="U464" s="58"/>
      <c r="V464" s="58"/>
      <c r="W464" s="31"/>
      <c r="X464" s="31"/>
      <c r="AA464" s="6"/>
    </row>
    <row r="465" ht="14.25" customHeight="1">
      <c r="F465" s="80"/>
      <c r="L465" s="31"/>
      <c r="M465" s="31"/>
      <c r="N465" s="58"/>
      <c r="O465" s="58"/>
      <c r="P465" s="58"/>
      <c r="Q465" s="58"/>
      <c r="R465" s="58"/>
      <c r="S465" s="58"/>
      <c r="T465" s="58"/>
      <c r="U465" s="58"/>
      <c r="V465" s="58"/>
      <c r="W465" s="31"/>
      <c r="X465" s="31"/>
      <c r="AA465" s="6"/>
    </row>
    <row r="466" ht="14.25" customHeight="1">
      <c r="F466" s="80"/>
      <c r="L466" s="31"/>
      <c r="M466" s="31"/>
      <c r="N466" s="58"/>
      <c r="O466" s="58"/>
      <c r="P466" s="58"/>
      <c r="Q466" s="58"/>
      <c r="R466" s="58"/>
      <c r="S466" s="58"/>
      <c r="T466" s="58"/>
      <c r="U466" s="58"/>
      <c r="V466" s="58"/>
      <c r="W466" s="31"/>
      <c r="X466" s="31"/>
      <c r="AA466" s="6"/>
    </row>
    <row r="467" ht="14.25" customHeight="1">
      <c r="F467" s="80"/>
      <c r="L467" s="31"/>
      <c r="M467" s="31"/>
      <c r="N467" s="58"/>
      <c r="O467" s="58"/>
      <c r="P467" s="58"/>
      <c r="Q467" s="58"/>
      <c r="R467" s="58"/>
      <c r="S467" s="58"/>
      <c r="T467" s="58"/>
      <c r="U467" s="58"/>
      <c r="V467" s="58"/>
      <c r="W467" s="31"/>
      <c r="X467" s="31"/>
      <c r="AA467" s="6"/>
    </row>
    <row r="468" ht="14.25" customHeight="1">
      <c r="F468" s="80"/>
      <c r="L468" s="31"/>
      <c r="M468" s="31"/>
      <c r="N468" s="58"/>
      <c r="O468" s="58"/>
      <c r="P468" s="58"/>
      <c r="Q468" s="58"/>
      <c r="R468" s="58"/>
      <c r="S468" s="58"/>
      <c r="T468" s="58"/>
      <c r="U468" s="58"/>
      <c r="V468" s="58"/>
      <c r="W468" s="31"/>
      <c r="X468" s="31"/>
      <c r="AA468" s="6"/>
    </row>
    <row r="469" ht="14.25" customHeight="1">
      <c r="F469" s="80"/>
      <c r="L469" s="31"/>
      <c r="M469" s="31"/>
      <c r="N469" s="58"/>
      <c r="O469" s="58"/>
      <c r="P469" s="58"/>
      <c r="Q469" s="58"/>
      <c r="R469" s="58"/>
      <c r="S469" s="58"/>
      <c r="T469" s="58"/>
      <c r="U469" s="58"/>
      <c r="V469" s="58"/>
      <c r="W469" s="31"/>
      <c r="X469" s="31"/>
      <c r="AA469" s="6"/>
    </row>
    <row r="470" ht="14.25" customHeight="1">
      <c r="F470" s="80"/>
      <c r="L470" s="31"/>
      <c r="M470" s="31"/>
      <c r="N470" s="58"/>
      <c r="O470" s="58"/>
      <c r="P470" s="58"/>
      <c r="Q470" s="58"/>
      <c r="R470" s="58"/>
      <c r="S470" s="58"/>
      <c r="T470" s="58"/>
      <c r="U470" s="58"/>
      <c r="V470" s="58"/>
      <c r="W470" s="31"/>
      <c r="X470" s="31"/>
      <c r="AA470" s="6"/>
    </row>
    <row r="471" ht="14.25" customHeight="1">
      <c r="F471" s="80"/>
      <c r="L471" s="31"/>
      <c r="M471" s="31"/>
      <c r="N471" s="58"/>
      <c r="O471" s="58"/>
      <c r="P471" s="58"/>
      <c r="Q471" s="58"/>
      <c r="R471" s="58"/>
      <c r="S471" s="58"/>
      <c r="T471" s="58"/>
      <c r="U471" s="58"/>
      <c r="V471" s="58"/>
      <c r="W471" s="31"/>
      <c r="X471" s="31"/>
      <c r="AA471" s="6"/>
    </row>
    <row r="472" ht="14.25" customHeight="1">
      <c r="F472" s="80"/>
      <c r="L472" s="31"/>
      <c r="M472" s="31"/>
      <c r="N472" s="58"/>
      <c r="O472" s="58"/>
      <c r="P472" s="58"/>
      <c r="Q472" s="58"/>
      <c r="R472" s="58"/>
      <c r="S472" s="58"/>
      <c r="T472" s="58"/>
      <c r="U472" s="58"/>
      <c r="V472" s="58"/>
      <c r="W472" s="31"/>
      <c r="X472" s="31"/>
      <c r="AA472" s="6"/>
    </row>
    <row r="473" ht="14.25" customHeight="1">
      <c r="F473" s="80"/>
      <c r="L473" s="31"/>
      <c r="M473" s="31"/>
      <c r="N473" s="58"/>
      <c r="O473" s="58"/>
      <c r="P473" s="58"/>
      <c r="Q473" s="58"/>
      <c r="R473" s="58"/>
      <c r="S473" s="58"/>
      <c r="T473" s="58"/>
      <c r="U473" s="58"/>
      <c r="V473" s="58"/>
      <c r="W473" s="31"/>
      <c r="X473" s="31"/>
      <c r="AA473" s="6"/>
    </row>
    <row r="474" ht="14.25" customHeight="1">
      <c r="F474" s="80"/>
      <c r="L474" s="31"/>
      <c r="M474" s="31"/>
      <c r="N474" s="58"/>
      <c r="O474" s="58"/>
      <c r="P474" s="58"/>
      <c r="Q474" s="58"/>
      <c r="R474" s="58"/>
      <c r="S474" s="58"/>
      <c r="T474" s="58"/>
      <c r="U474" s="58"/>
      <c r="V474" s="58"/>
      <c r="W474" s="31"/>
      <c r="X474" s="31"/>
      <c r="AA474" s="6"/>
    </row>
    <row r="475" ht="14.25" customHeight="1">
      <c r="F475" s="80"/>
      <c r="L475" s="31"/>
      <c r="M475" s="31"/>
      <c r="N475" s="58"/>
      <c r="O475" s="58"/>
      <c r="P475" s="58"/>
      <c r="Q475" s="58"/>
      <c r="R475" s="58"/>
      <c r="S475" s="58"/>
      <c r="T475" s="58"/>
      <c r="U475" s="58"/>
      <c r="V475" s="58"/>
      <c r="W475" s="31"/>
      <c r="X475" s="31"/>
      <c r="AA475" s="6"/>
    </row>
    <row r="476" ht="14.25" customHeight="1">
      <c r="F476" s="80"/>
      <c r="L476" s="31"/>
      <c r="M476" s="31"/>
      <c r="N476" s="58"/>
      <c r="O476" s="58"/>
      <c r="P476" s="58"/>
      <c r="Q476" s="58"/>
      <c r="R476" s="58"/>
      <c r="S476" s="58"/>
      <c r="T476" s="58"/>
      <c r="U476" s="58"/>
      <c r="V476" s="58"/>
      <c r="W476" s="31"/>
      <c r="X476" s="31"/>
      <c r="AA476" s="6"/>
    </row>
    <row r="477" ht="14.25" customHeight="1">
      <c r="F477" s="80"/>
      <c r="L477" s="31"/>
      <c r="M477" s="31"/>
      <c r="N477" s="58"/>
      <c r="O477" s="58"/>
      <c r="P477" s="58"/>
      <c r="Q477" s="58"/>
      <c r="R477" s="58"/>
      <c r="S477" s="58"/>
      <c r="T477" s="58"/>
      <c r="U477" s="58"/>
      <c r="V477" s="58"/>
      <c r="W477" s="31"/>
      <c r="X477" s="31"/>
      <c r="AA477" s="6"/>
    </row>
    <row r="478" ht="14.25" customHeight="1">
      <c r="F478" s="80"/>
      <c r="L478" s="31"/>
      <c r="M478" s="31"/>
      <c r="N478" s="58"/>
      <c r="O478" s="58"/>
      <c r="P478" s="58"/>
      <c r="Q478" s="58"/>
      <c r="R478" s="58"/>
      <c r="S478" s="58"/>
      <c r="T478" s="58"/>
      <c r="U478" s="58"/>
      <c r="V478" s="58"/>
      <c r="W478" s="31"/>
      <c r="X478" s="31"/>
      <c r="AA478" s="6"/>
    </row>
    <row r="479" ht="14.25" customHeight="1">
      <c r="F479" s="80"/>
      <c r="L479" s="31"/>
      <c r="M479" s="31"/>
      <c r="N479" s="58"/>
      <c r="O479" s="58"/>
      <c r="P479" s="58"/>
      <c r="Q479" s="58"/>
      <c r="R479" s="58"/>
      <c r="S479" s="58"/>
      <c r="T479" s="58"/>
      <c r="U479" s="58"/>
      <c r="V479" s="58"/>
      <c r="W479" s="31"/>
      <c r="X479" s="31"/>
      <c r="AA479" s="6"/>
    </row>
    <row r="480" ht="14.25" customHeight="1">
      <c r="F480" s="80"/>
      <c r="L480" s="31"/>
      <c r="M480" s="31"/>
      <c r="N480" s="58"/>
      <c r="O480" s="58"/>
      <c r="P480" s="58"/>
      <c r="Q480" s="58"/>
      <c r="R480" s="58"/>
      <c r="S480" s="58"/>
      <c r="T480" s="58"/>
      <c r="U480" s="58"/>
      <c r="V480" s="58"/>
      <c r="W480" s="31"/>
      <c r="X480" s="31"/>
      <c r="AA480" s="6"/>
    </row>
    <row r="481" ht="14.25" customHeight="1">
      <c r="F481" s="80"/>
      <c r="L481" s="31"/>
      <c r="M481" s="31"/>
      <c r="N481" s="58"/>
      <c r="O481" s="58"/>
      <c r="P481" s="58"/>
      <c r="Q481" s="58"/>
      <c r="R481" s="58"/>
      <c r="S481" s="58"/>
      <c r="T481" s="58"/>
      <c r="U481" s="58"/>
      <c r="V481" s="58"/>
      <c r="W481" s="31"/>
      <c r="X481" s="31"/>
      <c r="AA481" s="6"/>
    </row>
    <row r="482" ht="14.25" customHeight="1">
      <c r="F482" s="80"/>
      <c r="L482" s="31"/>
      <c r="M482" s="31"/>
      <c r="N482" s="58"/>
      <c r="O482" s="58"/>
      <c r="P482" s="58"/>
      <c r="Q482" s="58"/>
      <c r="R482" s="58"/>
      <c r="S482" s="58"/>
      <c r="T482" s="58"/>
      <c r="U482" s="58"/>
      <c r="V482" s="58"/>
      <c r="W482" s="31"/>
      <c r="X482" s="31"/>
      <c r="AA482" s="6"/>
    </row>
    <row r="483" ht="14.25" customHeight="1">
      <c r="F483" s="80"/>
      <c r="L483" s="31"/>
      <c r="M483" s="31"/>
      <c r="N483" s="58"/>
      <c r="O483" s="58"/>
      <c r="P483" s="58"/>
      <c r="Q483" s="58"/>
      <c r="R483" s="58"/>
      <c r="S483" s="58"/>
      <c r="T483" s="58"/>
      <c r="U483" s="58"/>
      <c r="V483" s="58"/>
      <c r="W483" s="31"/>
      <c r="X483" s="31"/>
      <c r="AA483" s="6"/>
    </row>
    <row r="484" ht="14.25" customHeight="1">
      <c r="F484" s="80"/>
      <c r="L484" s="31"/>
      <c r="M484" s="31"/>
      <c r="N484" s="58"/>
      <c r="O484" s="58"/>
      <c r="P484" s="58"/>
      <c r="Q484" s="58"/>
      <c r="R484" s="58"/>
      <c r="S484" s="58"/>
      <c r="T484" s="58"/>
      <c r="U484" s="58"/>
      <c r="V484" s="58"/>
      <c r="W484" s="31"/>
      <c r="X484" s="31"/>
      <c r="AA484" s="6"/>
    </row>
    <row r="485" ht="14.25" customHeight="1">
      <c r="F485" s="80"/>
      <c r="L485" s="31"/>
      <c r="M485" s="31"/>
      <c r="N485" s="58"/>
      <c r="O485" s="58"/>
      <c r="P485" s="58"/>
      <c r="Q485" s="58"/>
      <c r="R485" s="58"/>
      <c r="S485" s="58"/>
      <c r="T485" s="58"/>
      <c r="U485" s="58"/>
      <c r="V485" s="58"/>
      <c r="W485" s="31"/>
      <c r="X485" s="31"/>
      <c r="AA485" s="6"/>
    </row>
    <row r="486" ht="14.25" customHeight="1">
      <c r="F486" s="80"/>
      <c r="L486" s="31"/>
      <c r="M486" s="31"/>
      <c r="N486" s="58"/>
      <c r="O486" s="58"/>
      <c r="P486" s="58"/>
      <c r="Q486" s="58"/>
      <c r="R486" s="58"/>
      <c r="S486" s="58"/>
      <c r="T486" s="58"/>
      <c r="U486" s="58"/>
      <c r="V486" s="58"/>
      <c r="W486" s="31"/>
      <c r="X486" s="31"/>
      <c r="AA486" s="6"/>
    </row>
    <row r="487" ht="14.25" customHeight="1">
      <c r="F487" s="80"/>
      <c r="L487" s="31"/>
      <c r="M487" s="31"/>
      <c r="N487" s="58"/>
      <c r="O487" s="58"/>
      <c r="P487" s="58"/>
      <c r="Q487" s="58"/>
      <c r="R487" s="58"/>
      <c r="S487" s="58"/>
      <c r="T487" s="58"/>
      <c r="U487" s="58"/>
      <c r="V487" s="58"/>
      <c r="W487" s="31"/>
      <c r="X487" s="31"/>
      <c r="AA487" s="6"/>
    </row>
    <row r="488" ht="14.25" customHeight="1">
      <c r="F488" s="80"/>
      <c r="L488" s="31"/>
      <c r="M488" s="31"/>
      <c r="N488" s="58"/>
      <c r="O488" s="58"/>
      <c r="P488" s="58"/>
      <c r="Q488" s="58"/>
      <c r="R488" s="58"/>
      <c r="S488" s="58"/>
      <c r="T488" s="58"/>
      <c r="U488" s="58"/>
      <c r="V488" s="58"/>
      <c r="W488" s="31"/>
      <c r="X488" s="31"/>
      <c r="AA488" s="6"/>
    </row>
    <row r="489" ht="14.25" customHeight="1">
      <c r="F489" s="80"/>
      <c r="L489" s="31"/>
      <c r="M489" s="31"/>
      <c r="N489" s="58"/>
      <c r="O489" s="58"/>
      <c r="P489" s="58"/>
      <c r="Q489" s="58"/>
      <c r="R489" s="58"/>
      <c r="S489" s="58"/>
      <c r="T489" s="58"/>
      <c r="U489" s="58"/>
      <c r="V489" s="58"/>
      <c r="W489" s="31"/>
      <c r="X489" s="31"/>
      <c r="AA489" s="6"/>
    </row>
    <row r="490" ht="14.25" customHeight="1">
      <c r="F490" s="80"/>
      <c r="L490" s="31"/>
      <c r="M490" s="31"/>
      <c r="N490" s="58"/>
      <c r="O490" s="58"/>
      <c r="P490" s="58"/>
      <c r="Q490" s="58"/>
      <c r="R490" s="58"/>
      <c r="S490" s="58"/>
      <c r="T490" s="58"/>
      <c r="U490" s="58"/>
      <c r="V490" s="58"/>
      <c r="W490" s="31"/>
      <c r="X490" s="31"/>
      <c r="AA490" s="6"/>
    </row>
    <row r="491" ht="14.25" customHeight="1">
      <c r="F491" s="80"/>
      <c r="L491" s="31"/>
      <c r="M491" s="31"/>
      <c r="N491" s="58"/>
      <c r="O491" s="58"/>
      <c r="P491" s="58"/>
      <c r="Q491" s="58"/>
      <c r="R491" s="58"/>
      <c r="S491" s="58"/>
      <c r="T491" s="58"/>
      <c r="U491" s="58"/>
      <c r="V491" s="58"/>
      <c r="W491" s="31"/>
      <c r="X491" s="31"/>
      <c r="AA491" s="6"/>
    </row>
    <row r="492" ht="14.25" customHeight="1">
      <c r="F492" s="80"/>
      <c r="L492" s="31"/>
      <c r="M492" s="31"/>
      <c r="N492" s="58"/>
      <c r="O492" s="58"/>
      <c r="P492" s="58"/>
      <c r="Q492" s="58"/>
      <c r="R492" s="58"/>
      <c r="S492" s="58"/>
      <c r="T492" s="58"/>
      <c r="U492" s="58"/>
      <c r="V492" s="58"/>
      <c r="W492" s="31"/>
      <c r="X492" s="31"/>
      <c r="AA492" s="6"/>
    </row>
    <row r="493" ht="14.25" customHeight="1">
      <c r="F493" s="80"/>
      <c r="L493" s="31"/>
      <c r="M493" s="31"/>
      <c r="N493" s="58"/>
      <c r="O493" s="58"/>
      <c r="P493" s="58"/>
      <c r="Q493" s="58"/>
      <c r="R493" s="58"/>
      <c r="S493" s="58"/>
      <c r="T493" s="58"/>
      <c r="U493" s="58"/>
      <c r="V493" s="58"/>
      <c r="W493" s="31"/>
      <c r="X493" s="31"/>
      <c r="AA493" s="6"/>
    </row>
    <row r="494" ht="14.25" customHeight="1">
      <c r="F494" s="80"/>
      <c r="L494" s="31"/>
      <c r="M494" s="31"/>
      <c r="N494" s="58"/>
      <c r="O494" s="58"/>
      <c r="P494" s="58"/>
      <c r="Q494" s="58"/>
      <c r="R494" s="58"/>
      <c r="S494" s="58"/>
      <c r="T494" s="58"/>
      <c r="U494" s="58"/>
      <c r="V494" s="58"/>
      <c r="W494" s="31"/>
      <c r="X494" s="31"/>
      <c r="AA494" s="6"/>
    </row>
    <row r="495" ht="14.25" customHeight="1">
      <c r="F495" s="80"/>
      <c r="L495" s="31"/>
      <c r="M495" s="31"/>
      <c r="N495" s="58"/>
      <c r="O495" s="58"/>
      <c r="P495" s="58"/>
      <c r="Q495" s="58"/>
      <c r="R495" s="58"/>
      <c r="S495" s="58"/>
      <c r="T495" s="58"/>
      <c r="U495" s="58"/>
      <c r="V495" s="58"/>
      <c r="W495" s="31"/>
      <c r="X495" s="31"/>
      <c r="AA495" s="6"/>
    </row>
    <row r="496" ht="14.25" customHeight="1">
      <c r="F496" s="80"/>
      <c r="L496" s="31"/>
      <c r="M496" s="31"/>
      <c r="N496" s="58"/>
      <c r="O496" s="58"/>
      <c r="P496" s="58"/>
      <c r="Q496" s="58"/>
      <c r="R496" s="58"/>
      <c r="S496" s="58"/>
      <c r="T496" s="58"/>
      <c r="U496" s="58"/>
      <c r="V496" s="58"/>
      <c r="W496" s="31"/>
      <c r="X496" s="31"/>
      <c r="AA496" s="6"/>
    </row>
    <row r="497" ht="14.25" customHeight="1">
      <c r="F497" s="80"/>
      <c r="L497" s="31"/>
      <c r="M497" s="31"/>
      <c r="N497" s="58"/>
      <c r="O497" s="58"/>
      <c r="P497" s="58"/>
      <c r="Q497" s="58"/>
      <c r="R497" s="58"/>
      <c r="S497" s="58"/>
      <c r="T497" s="58"/>
      <c r="U497" s="58"/>
      <c r="V497" s="58"/>
      <c r="W497" s="31"/>
      <c r="X497" s="31"/>
      <c r="AA497" s="6"/>
    </row>
    <row r="498" ht="14.25" customHeight="1">
      <c r="F498" s="80"/>
      <c r="L498" s="31"/>
      <c r="M498" s="31"/>
      <c r="N498" s="58"/>
      <c r="O498" s="58"/>
      <c r="P498" s="58"/>
      <c r="Q498" s="58"/>
      <c r="R498" s="58"/>
      <c r="S498" s="58"/>
      <c r="T498" s="58"/>
      <c r="U498" s="58"/>
      <c r="V498" s="58"/>
      <c r="W498" s="31"/>
      <c r="X498" s="31"/>
      <c r="AA498" s="6"/>
    </row>
    <row r="499" ht="14.25" customHeight="1">
      <c r="F499" s="80"/>
      <c r="L499" s="31"/>
      <c r="M499" s="31"/>
      <c r="N499" s="58"/>
      <c r="O499" s="58"/>
      <c r="P499" s="58"/>
      <c r="Q499" s="58"/>
      <c r="R499" s="58"/>
      <c r="S499" s="58"/>
      <c r="T499" s="58"/>
      <c r="U499" s="58"/>
      <c r="V499" s="58"/>
      <c r="W499" s="31"/>
      <c r="X499" s="31"/>
      <c r="AA499" s="6"/>
    </row>
    <row r="500" ht="14.25" customHeight="1">
      <c r="F500" s="80"/>
      <c r="L500" s="31"/>
      <c r="M500" s="31"/>
      <c r="N500" s="58"/>
      <c r="O500" s="58"/>
      <c r="P500" s="58"/>
      <c r="Q500" s="58"/>
      <c r="R500" s="58"/>
      <c r="S500" s="58"/>
      <c r="T500" s="58"/>
      <c r="U500" s="58"/>
      <c r="V500" s="58"/>
      <c r="W500" s="31"/>
      <c r="X500" s="31"/>
      <c r="AA500" s="6"/>
    </row>
    <row r="501" ht="14.25" customHeight="1">
      <c r="F501" s="80"/>
      <c r="L501" s="31"/>
      <c r="M501" s="31"/>
      <c r="N501" s="58"/>
      <c r="O501" s="58"/>
      <c r="P501" s="58"/>
      <c r="Q501" s="58"/>
      <c r="R501" s="58"/>
      <c r="S501" s="58"/>
      <c r="T501" s="58"/>
      <c r="U501" s="58"/>
      <c r="V501" s="58"/>
      <c r="W501" s="31"/>
      <c r="X501" s="31"/>
      <c r="AA501" s="6"/>
    </row>
    <row r="502" ht="14.25" customHeight="1">
      <c r="F502" s="80"/>
      <c r="L502" s="31"/>
      <c r="M502" s="31"/>
      <c r="N502" s="58"/>
      <c r="O502" s="58"/>
      <c r="P502" s="58"/>
      <c r="Q502" s="58"/>
      <c r="R502" s="58"/>
      <c r="S502" s="58"/>
      <c r="T502" s="58"/>
      <c r="U502" s="58"/>
      <c r="V502" s="58"/>
      <c r="W502" s="31"/>
      <c r="X502" s="31"/>
      <c r="AA502" s="6"/>
    </row>
    <row r="503" ht="14.25" customHeight="1">
      <c r="F503" s="80"/>
      <c r="L503" s="31"/>
      <c r="M503" s="31"/>
      <c r="N503" s="58"/>
      <c r="O503" s="58"/>
      <c r="P503" s="58"/>
      <c r="Q503" s="58"/>
      <c r="R503" s="58"/>
      <c r="S503" s="58"/>
      <c r="T503" s="58"/>
      <c r="U503" s="58"/>
      <c r="V503" s="58"/>
      <c r="W503" s="31"/>
      <c r="X503" s="31"/>
      <c r="AA503" s="6"/>
    </row>
    <row r="504" ht="14.25" customHeight="1">
      <c r="F504" s="80"/>
      <c r="L504" s="31"/>
      <c r="M504" s="31"/>
      <c r="N504" s="58"/>
      <c r="O504" s="58"/>
      <c r="P504" s="58"/>
      <c r="Q504" s="58"/>
      <c r="R504" s="58"/>
      <c r="S504" s="58"/>
      <c r="T504" s="58"/>
      <c r="U504" s="58"/>
      <c r="V504" s="58"/>
      <c r="W504" s="31"/>
      <c r="X504" s="31"/>
      <c r="AA504" s="6"/>
    </row>
    <row r="505" ht="14.25" customHeight="1">
      <c r="F505" s="80"/>
      <c r="L505" s="31"/>
      <c r="M505" s="31"/>
      <c r="N505" s="58"/>
      <c r="O505" s="58"/>
      <c r="P505" s="58"/>
      <c r="Q505" s="58"/>
      <c r="R505" s="58"/>
      <c r="S505" s="58"/>
      <c r="T505" s="58"/>
      <c r="U505" s="58"/>
      <c r="V505" s="58"/>
      <c r="W505" s="31"/>
      <c r="X505" s="31"/>
      <c r="AA505" s="6"/>
    </row>
    <row r="506" ht="14.25" customHeight="1">
      <c r="F506" s="80"/>
      <c r="L506" s="31"/>
      <c r="M506" s="31"/>
      <c r="N506" s="58"/>
      <c r="O506" s="58"/>
      <c r="P506" s="58"/>
      <c r="Q506" s="58"/>
      <c r="R506" s="58"/>
      <c r="S506" s="58"/>
      <c r="T506" s="58"/>
      <c r="U506" s="58"/>
      <c r="V506" s="58"/>
      <c r="W506" s="31"/>
      <c r="X506" s="31"/>
      <c r="AA506" s="6"/>
    </row>
    <row r="507" ht="14.25" customHeight="1">
      <c r="F507" s="80"/>
      <c r="L507" s="31"/>
      <c r="M507" s="31"/>
      <c r="N507" s="58"/>
      <c r="O507" s="58"/>
      <c r="P507" s="58"/>
      <c r="Q507" s="58"/>
      <c r="R507" s="58"/>
      <c r="S507" s="58"/>
      <c r="T507" s="58"/>
      <c r="U507" s="58"/>
      <c r="V507" s="58"/>
      <c r="W507" s="31"/>
      <c r="X507" s="31"/>
      <c r="AA507" s="6"/>
    </row>
    <row r="508" ht="14.25" customHeight="1">
      <c r="F508" s="80"/>
      <c r="L508" s="31"/>
      <c r="M508" s="31"/>
      <c r="N508" s="58"/>
      <c r="O508" s="58"/>
      <c r="P508" s="58"/>
      <c r="Q508" s="58"/>
      <c r="R508" s="58"/>
      <c r="S508" s="58"/>
      <c r="T508" s="58"/>
      <c r="U508" s="58"/>
      <c r="V508" s="58"/>
      <c r="W508" s="31"/>
      <c r="X508" s="31"/>
      <c r="AA508" s="6"/>
    </row>
    <row r="509" ht="14.25" customHeight="1">
      <c r="F509" s="80"/>
      <c r="L509" s="31"/>
      <c r="M509" s="31"/>
      <c r="N509" s="58"/>
      <c r="O509" s="58"/>
      <c r="P509" s="58"/>
      <c r="Q509" s="58"/>
      <c r="R509" s="58"/>
      <c r="S509" s="58"/>
      <c r="T509" s="58"/>
      <c r="U509" s="58"/>
      <c r="V509" s="58"/>
      <c r="W509" s="31"/>
      <c r="X509" s="31"/>
      <c r="AA509" s="6"/>
    </row>
    <row r="510" ht="14.25" customHeight="1">
      <c r="F510" s="80"/>
      <c r="L510" s="31"/>
      <c r="M510" s="31"/>
      <c r="N510" s="58"/>
      <c r="O510" s="58"/>
      <c r="P510" s="58"/>
      <c r="Q510" s="58"/>
      <c r="R510" s="58"/>
      <c r="S510" s="58"/>
      <c r="T510" s="58"/>
      <c r="U510" s="58"/>
      <c r="V510" s="58"/>
      <c r="W510" s="31"/>
      <c r="X510" s="31"/>
      <c r="AA510" s="6"/>
    </row>
    <row r="511" ht="14.25" customHeight="1">
      <c r="F511" s="80"/>
      <c r="L511" s="31"/>
      <c r="M511" s="31"/>
      <c r="N511" s="58"/>
      <c r="O511" s="58"/>
      <c r="P511" s="58"/>
      <c r="Q511" s="58"/>
      <c r="R511" s="58"/>
      <c r="S511" s="58"/>
      <c r="T511" s="58"/>
      <c r="U511" s="58"/>
      <c r="V511" s="58"/>
      <c r="W511" s="31"/>
      <c r="X511" s="31"/>
      <c r="AA511" s="6"/>
    </row>
    <row r="512" ht="14.25" customHeight="1">
      <c r="F512" s="80"/>
      <c r="L512" s="31"/>
      <c r="M512" s="31"/>
      <c r="N512" s="58"/>
      <c r="O512" s="58"/>
      <c r="P512" s="58"/>
      <c r="Q512" s="58"/>
      <c r="R512" s="58"/>
      <c r="S512" s="58"/>
      <c r="T512" s="58"/>
      <c r="U512" s="58"/>
      <c r="V512" s="58"/>
      <c r="W512" s="31"/>
      <c r="X512" s="31"/>
      <c r="AA512" s="6"/>
    </row>
    <row r="513" ht="14.25" customHeight="1">
      <c r="F513" s="80"/>
      <c r="L513" s="31"/>
      <c r="M513" s="31"/>
      <c r="N513" s="58"/>
      <c r="O513" s="58"/>
      <c r="P513" s="58"/>
      <c r="Q513" s="58"/>
      <c r="R513" s="58"/>
      <c r="S513" s="58"/>
      <c r="T513" s="58"/>
      <c r="U513" s="58"/>
      <c r="V513" s="58"/>
      <c r="W513" s="31"/>
      <c r="X513" s="31"/>
      <c r="AA513" s="6"/>
    </row>
    <row r="514" ht="14.25" customHeight="1">
      <c r="F514" s="80"/>
      <c r="L514" s="31"/>
      <c r="M514" s="31"/>
      <c r="N514" s="58"/>
      <c r="O514" s="58"/>
      <c r="P514" s="58"/>
      <c r="Q514" s="58"/>
      <c r="R514" s="58"/>
      <c r="S514" s="58"/>
      <c r="T514" s="58"/>
      <c r="U514" s="58"/>
      <c r="V514" s="58"/>
      <c r="W514" s="31"/>
      <c r="X514" s="31"/>
      <c r="AA514" s="6"/>
    </row>
    <row r="515" ht="14.25" customHeight="1">
      <c r="F515" s="80"/>
      <c r="L515" s="31"/>
      <c r="M515" s="31"/>
      <c r="N515" s="58"/>
      <c r="O515" s="58"/>
      <c r="P515" s="58"/>
      <c r="Q515" s="58"/>
      <c r="R515" s="58"/>
      <c r="S515" s="58"/>
      <c r="T515" s="58"/>
      <c r="U515" s="58"/>
      <c r="V515" s="58"/>
      <c r="W515" s="31"/>
      <c r="X515" s="31"/>
      <c r="AA515" s="6"/>
    </row>
    <row r="516" ht="14.25" customHeight="1">
      <c r="F516" s="80"/>
      <c r="L516" s="31"/>
      <c r="M516" s="31"/>
      <c r="N516" s="58"/>
      <c r="O516" s="58"/>
      <c r="P516" s="58"/>
      <c r="Q516" s="58"/>
      <c r="R516" s="58"/>
      <c r="S516" s="58"/>
      <c r="T516" s="58"/>
      <c r="U516" s="58"/>
      <c r="V516" s="58"/>
      <c r="W516" s="31"/>
      <c r="X516" s="31"/>
      <c r="AA516" s="6"/>
    </row>
    <row r="517" ht="14.25" customHeight="1">
      <c r="F517" s="80"/>
      <c r="L517" s="31"/>
      <c r="M517" s="31"/>
      <c r="N517" s="58"/>
      <c r="O517" s="58"/>
      <c r="P517" s="58"/>
      <c r="Q517" s="58"/>
      <c r="R517" s="58"/>
      <c r="S517" s="58"/>
      <c r="T517" s="58"/>
      <c r="U517" s="58"/>
      <c r="V517" s="58"/>
      <c r="W517" s="31"/>
      <c r="X517" s="31"/>
      <c r="AA517" s="6"/>
    </row>
    <row r="518" ht="14.25" customHeight="1">
      <c r="F518" s="80"/>
      <c r="L518" s="31"/>
      <c r="M518" s="31"/>
      <c r="N518" s="58"/>
      <c r="O518" s="58"/>
      <c r="P518" s="58"/>
      <c r="Q518" s="58"/>
      <c r="R518" s="58"/>
      <c r="S518" s="58"/>
      <c r="T518" s="58"/>
      <c r="U518" s="58"/>
      <c r="V518" s="58"/>
      <c r="W518" s="31"/>
      <c r="X518" s="31"/>
      <c r="AA518" s="6"/>
    </row>
    <row r="519" ht="14.25" customHeight="1">
      <c r="F519" s="80"/>
      <c r="L519" s="31"/>
      <c r="M519" s="31"/>
      <c r="N519" s="58"/>
      <c r="O519" s="58"/>
      <c r="P519" s="58"/>
      <c r="Q519" s="58"/>
      <c r="R519" s="58"/>
      <c r="S519" s="58"/>
      <c r="T519" s="58"/>
      <c r="U519" s="58"/>
      <c r="V519" s="58"/>
      <c r="W519" s="31"/>
      <c r="X519" s="31"/>
      <c r="AA519" s="6"/>
    </row>
    <row r="520" ht="14.25" customHeight="1">
      <c r="F520" s="80"/>
      <c r="L520" s="31"/>
      <c r="M520" s="31"/>
      <c r="N520" s="58"/>
      <c r="O520" s="58"/>
      <c r="P520" s="58"/>
      <c r="Q520" s="58"/>
      <c r="R520" s="58"/>
      <c r="S520" s="58"/>
      <c r="T520" s="58"/>
      <c r="U520" s="58"/>
      <c r="V520" s="58"/>
      <c r="W520" s="31"/>
      <c r="X520" s="31"/>
      <c r="AA520" s="6"/>
    </row>
    <row r="521" ht="14.25" customHeight="1">
      <c r="F521" s="80"/>
      <c r="L521" s="31"/>
      <c r="M521" s="31"/>
      <c r="N521" s="58"/>
      <c r="O521" s="58"/>
      <c r="P521" s="58"/>
      <c r="Q521" s="58"/>
      <c r="R521" s="58"/>
      <c r="S521" s="58"/>
      <c r="T521" s="58"/>
      <c r="U521" s="58"/>
      <c r="V521" s="58"/>
      <c r="W521" s="31"/>
      <c r="X521" s="31"/>
      <c r="AA521" s="6"/>
    </row>
    <row r="522" ht="14.25" customHeight="1">
      <c r="F522" s="80"/>
      <c r="L522" s="31"/>
      <c r="M522" s="31"/>
      <c r="N522" s="58"/>
      <c r="O522" s="58"/>
      <c r="P522" s="58"/>
      <c r="Q522" s="58"/>
      <c r="R522" s="58"/>
      <c r="S522" s="58"/>
      <c r="T522" s="58"/>
      <c r="U522" s="58"/>
      <c r="V522" s="58"/>
      <c r="W522" s="31"/>
      <c r="X522" s="31"/>
      <c r="AA522" s="6"/>
    </row>
    <row r="523" ht="14.25" customHeight="1">
      <c r="F523" s="80"/>
      <c r="L523" s="31"/>
      <c r="M523" s="31"/>
      <c r="N523" s="58"/>
      <c r="O523" s="58"/>
      <c r="P523" s="58"/>
      <c r="Q523" s="58"/>
      <c r="R523" s="58"/>
      <c r="S523" s="58"/>
      <c r="T523" s="58"/>
      <c r="U523" s="58"/>
      <c r="V523" s="58"/>
      <c r="W523" s="31"/>
      <c r="X523" s="31"/>
      <c r="AA523" s="6"/>
    </row>
    <row r="524" ht="14.25" customHeight="1">
      <c r="F524" s="80"/>
      <c r="L524" s="31"/>
      <c r="M524" s="31"/>
      <c r="N524" s="58"/>
      <c r="O524" s="58"/>
      <c r="P524" s="58"/>
      <c r="Q524" s="58"/>
      <c r="R524" s="58"/>
      <c r="S524" s="58"/>
      <c r="T524" s="58"/>
      <c r="U524" s="58"/>
      <c r="V524" s="58"/>
      <c r="W524" s="31"/>
      <c r="X524" s="31"/>
      <c r="AA524" s="6"/>
    </row>
    <row r="525" ht="14.25" customHeight="1">
      <c r="F525" s="80"/>
      <c r="L525" s="31"/>
      <c r="M525" s="31"/>
      <c r="N525" s="58"/>
      <c r="O525" s="58"/>
      <c r="P525" s="58"/>
      <c r="Q525" s="58"/>
      <c r="R525" s="58"/>
      <c r="S525" s="58"/>
      <c r="T525" s="58"/>
      <c r="U525" s="58"/>
      <c r="V525" s="58"/>
      <c r="W525" s="31"/>
      <c r="X525" s="31"/>
      <c r="AA525" s="6"/>
    </row>
    <row r="526" ht="14.25" customHeight="1">
      <c r="F526" s="80"/>
      <c r="L526" s="31"/>
      <c r="M526" s="31"/>
      <c r="N526" s="58"/>
      <c r="O526" s="58"/>
      <c r="P526" s="58"/>
      <c r="Q526" s="58"/>
      <c r="R526" s="58"/>
      <c r="S526" s="58"/>
      <c r="T526" s="58"/>
      <c r="U526" s="58"/>
      <c r="V526" s="58"/>
      <c r="W526" s="31"/>
      <c r="X526" s="31"/>
      <c r="AA526" s="6"/>
    </row>
    <row r="527" ht="14.25" customHeight="1">
      <c r="F527" s="80"/>
      <c r="L527" s="31"/>
      <c r="M527" s="31"/>
      <c r="N527" s="58"/>
      <c r="O527" s="58"/>
      <c r="P527" s="58"/>
      <c r="Q527" s="58"/>
      <c r="R527" s="58"/>
      <c r="S527" s="58"/>
      <c r="T527" s="58"/>
      <c r="U527" s="58"/>
      <c r="V527" s="58"/>
      <c r="W527" s="31"/>
      <c r="X527" s="31"/>
      <c r="AA527" s="6"/>
    </row>
    <row r="528" ht="14.25" customHeight="1">
      <c r="F528" s="80"/>
      <c r="L528" s="31"/>
      <c r="M528" s="31"/>
      <c r="N528" s="58"/>
      <c r="O528" s="58"/>
      <c r="P528" s="58"/>
      <c r="Q528" s="58"/>
      <c r="R528" s="58"/>
      <c r="S528" s="58"/>
      <c r="T528" s="58"/>
      <c r="U528" s="58"/>
      <c r="V528" s="58"/>
      <c r="W528" s="31"/>
      <c r="X528" s="31"/>
      <c r="AA528" s="6"/>
    </row>
    <row r="529" ht="14.25" customHeight="1">
      <c r="F529" s="80"/>
      <c r="L529" s="31"/>
      <c r="M529" s="31"/>
      <c r="N529" s="58"/>
      <c r="O529" s="58"/>
      <c r="P529" s="58"/>
      <c r="Q529" s="58"/>
      <c r="R529" s="58"/>
      <c r="S529" s="58"/>
      <c r="T529" s="58"/>
      <c r="U529" s="58"/>
      <c r="V529" s="58"/>
      <c r="W529" s="31"/>
      <c r="X529" s="31"/>
      <c r="AA529" s="6"/>
    </row>
    <row r="530" ht="14.25" customHeight="1">
      <c r="F530" s="80"/>
      <c r="L530" s="31"/>
      <c r="M530" s="31"/>
      <c r="N530" s="58"/>
      <c r="O530" s="58"/>
      <c r="P530" s="58"/>
      <c r="Q530" s="58"/>
      <c r="R530" s="58"/>
      <c r="S530" s="58"/>
      <c r="T530" s="58"/>
      <c r="U530" s="58"/>
      <c r="V530" s="58"/>
      <c r="W530" s="31"/>
      <c r="X530" s="31"/>
      <c r="AA530" s="6"/>
    </row>
    <row r="531" ht="14.25" customHeight="1">
      <c r="F531" s="80"/>
      <c r="L531" s="31"/>
      <c r="M531" s="31"/>
      <c r="N531" s="58"/>
      <c r="O531" s="58"/>
      <c r="P531" s="58"/>
      <c r="Q531" s="58"/>
      <c r="R531" s="58"/>
      <c r="S531" s="58"/>
      <c r="T531" s="58"/>
      <c r="U531" s="58"/>
      <c r="V531" s="58"/>
      <c r="W531" s="31"/>
      <c r="X531" s="31"/>
      <c r="AA531" s="6"/>
    </row>
    <row r="532" ht="14.25" customHeight="1">
      <c r="F532" s="80"/>
      <c r="L532" s="31"/>
      <c r="M532" s="31"/>
      <c r="N532" s="58"/>
      <c r="O532" s="58"/>
      <c r="P532" s="58"/>
      <c r="Q532" s="58"/>
      <c r="R532" s="58"/>
      <c r="S532" s="58"/>
      <c r="T532" s="58"/>
      <c r="U532" s="58"/>
      <c r="V532" s="58"/>
      <c r="W532" s="31"/>
      <c r="X532" s="31"/>
      <c r="AA532" s="6"/>
    </row>
    <row r="533" ht="14.25" customHeight="1">
      <c r="F533" s="80"/>
      <c r="L533" s="31"/>
      <c r="M533" s="31"/>
      <c r="N533" s="58"/>
      <c r="O533" s="58"/>
      <c r="P533" s="58"/>
      <c r="Q533" s="58"/>
      <c r="R533" s="58"/>
      <c r="S533" s="58"/>
      <c r="T533" s="58"/>
      <c r="U533" s="58"/>
      <c r="V533" s="58"/>
      <c r="W533" s="31"/>
      <c r="X533" s="31"/>
      <c r="AA533" s="6"/>
    </row>
    <row r="534" ht="14.25" customHeight="1">
      <c r="F534" s="80"/>
      <c r="L534" s="31"/>
      <c r="M534" s="31"/>
      <c r="N534" s="58"/>
      <c r="O534" s="58"/>
      <c r="P534" s="58"/>
      <c r="Q534" s="58"/>
      <c r="R534" s="58"/>
      <c r="S534" s="58"/>
      <c r="T534" s="58"/>
      <c r="U534" s="58"/>
      <c r="V534" s="58"/>
      <c r="W534" s="31"/>
      <c r="X534" s="31"/>
      <c r="AA534" s="6"/>
    </row>
    <row r="535" ht="14.25" customHeight="1">
      <c r="F535" s="80"/>
      <c r="L535" s="31"/>
      <c r="M535" s="31"/>
      <c r="N535" s="58"/>
      <c r="O535" s="58"/>
      <c r="P535" s="58"/>
      <c r="Q535" s="58"/>
      <c r="R535" s="58"/>
      <c r="S535" s="58"/>
      <c r="T535" s="58"/>
      <c r="U535" s="58"/>
      <c r="V535" s="58"/>
      <c r="W535" s="31"/>
      <c r="X535" s="31"/>
      <c r="AA535" s="6"/>
    </row>
    <row r="536" ht="14.25" customHeight="1">
      <c r="F536" s="80"/>
      <c r="L536" s="31"/>
      <c r="M536" s="31"/>
      <c r="N536" s="58"/>
      <c r="O536" s="58"/>
      <c r="P536" s="58"/>
      <c r="Q536" s="58"/>
      <c r="R536" s="58"/>
      <c r="S536" s="58"/>
      <c r="T536" s="58"/>
      <c r="U536" s="58"/>
      <c r="V536" s="58"/>
      <c r="W536" s="31"/>
      <c r="X536" s="31"/>
      <c r="AA536" s="6"/>
    </row>
    <row r="537" ht="14.25" customHeight="1">
      <c r="F537" s="80"/>
      <c r="L537" s="31"/>
      <c r="M537" s="31"/>
      <c r="N537" s="58"/>
      <c r="O537" s="58"/>
      <c r="P537" s="58"/>
      <c r="Q537" s="58"/>
      <c r="R537" s="58"/>
      <c r="S537" s="58"/>
      <c r="T537" s="58"/>
      <c r="U537" s="58"/>
      <c r="V537" s="58"/>
      <c r="W537" s="31"/>
      <c r="X537" s="31"/>
      <c r="AA537" s="6"/>
    </row>
    <row r="538" ht="14.25" customHeight="1">
      <c r="F538" s="80"/>
      <c r="L538" s="31"/>
      <c r="M538" s="31"/>
      <c r="N538" s="58"/>
      <c r="O538" s="58"/>
      <c r="P538" s="58"/>
      <c r="Q538" s="58"/>
      <c r="R538" s="58"/>
      <c r="S538" s="58"/>
      <c r="T538" s="58"/>
      <c r="U538" s="58"/>
      <c r="V538" s="58"/>
      <c r="W538" s="31"/>
      <c r="X538" s="31"/>
      <c r="AA538" s="6"/>
    </row>
    <row r="539" ht="14.25" customHeight="1">
      <c r="F539" s="80"/>
      <c r="L539" s="31"/>
      <c r="M539" s="31"/>
      <c r="N539" s="58"/>
      <c r="O539" s="58"/>
      <c r="P539" s="58"/>
      <c r="Q539" s="58"/>
      <c r="R539" s="58"/>
      <c r="S539" s="58"/>
      <c r="T539" s="58"/>
      <c r="U539" s="58"/>
      <c r="V539" s="58"/>
      <c r="W539" s="31"/>
      <c r="X539" s="31"/>
      <c r="AA539" s="6"/>
    </row>
    <row r="540" ht="14.25" customHeight="1">
      <c r="F540" s="80"/>
      <c r="L540" s="31"/>
      <c r="M540" s="31"/>
      <c r="N540" s="58"/>
      <c r="O540" s="58"/>
      <c r="P540" s="58"/>
      <c r="Q540" s="58"/>
      <c r="R540" s="58"/>
      <c r="S540" s="58"/>
      <c r="T540" s="58"/>
      <c r="U540" s="58"/>
      <c r="V540" s="58"/>
      <c r="W540" s="31"/>
      <c r="X540" s="31"/>
      <c r="AA540" s="6"/>
    </row>
    <row r="541" ht="14.25" customHeight="1">
      <c r="F541" s="80"/>
      <c r="L541" s="31"/>
      <c r="M541" s="31"/>
      <c r="N541" s="58"/>
      <c r="O541" s="58"/>
      <c r="P541" s="58"/>
      <c r="Q541" s="58"/>
      <c r="R541" s="58"/>
      <c r="S541" s="58"/>
      <c r="T541" s="58"/>
      <c r="U541" s="58"/>
      <c r="V541" s="58"/>
      <c r="W541" s="31"/>
      <c r="X541" s="31"/>
      <c r="AA541" s="6"/>
    </row>
    <row r="542" ht="14.25" customHeight="1">
      <c r="F542" s="80"/>
      <c r="L542" s="31"/>
      <c r="M542" s="31"/>
      <c r="N542" s="58"/>
      <c r="O542" s="58"/>
      <c r="P542" s="58"/>
      <c r="Q542" s="58"/>
      <c r="R542" s="58"/>
      <c r="S542" s="58"/>
      <c r="T542" s="58"/>
      <c r="U542" s="58"/>
      <c r="V542" s="58"/>
      <c r="W542" s="31"/>
      <c r="X542" s="31"/>
      <c r="AA542" s="6"/>
    </row>
    <row r="543" ht="14.25" customHeight="1">
      <c r="F543" s="80"/>
      <c r="L543" s="31"/>
      <c r="M543" s="31"/>
      <c r="N543" s="58"/>
      <c r="O543" s="58"/>
      <c r="P543" s="58"/>
      <c r="Q543" s="58"/>
      <c r="R543" s="58"/>
      <c r="S543" s="58"/>
      <c r="T543" s="58"/>
      <c r="U543" s="58"/>
      <c r="V543" s="58"/>
      <c r="W543" s="31"/>
      <c r="X543" s="31"/>
      <c r="AA543" s="6"/>
    </row>
    <row r="544" ht="14.25" customHeight="1">
      <c r="F544" s="80"/>
      <c r="L544" s="31"/>
      <c r="M544" s="31"/>
      <c r="N544" s="58"/>
      <c r="O544" s="58"/>
      <c r="P544" s="58"/>
      <c r="Q544" s="58"/>
      <c r="R544" s="58"/>
      <c r="S544" s="58"/>
      <c r="T544" s="58"/>
      <c r="U544" s="58"/>
      <c r="V544" s="58"/>
      <c r="W544" s="31"/>
      <c r="X544" s="31"/>
      <c r="AA544" s="6"/>
    </row>
    <row r="545" ht="14.25" customHeight="1">
      <c r="F545" s="80"/>
      <c r="L545" s="31"/>
      <c r="M545" s="31"/>
      <c r="N545" s="58"/>
      <c r="O545" s="58"/>
      <c r="P545" s="58"/>
      <c r="Q545" s="58"/>
      <c r="R545" s="58"/>
      <c r="S545" s="58"/>
      <c r="T545" s="58"/>
      <c r="U545" s="58"/>
      <c r="V545" s="58"/>
      <c r="W545" s="31"/>
      <c r="X545" s="31"/>
      <c r="AA545" s="6"/>
    </row>
    <row r="546" ht="14.25" customHeight="1">
      <c r="F546" s="80"/>
      <c r="L546" s="31"/>
      <c r="M546" s="31"/>
      <c r="N546" s="58"/>
      <c r="O546" s="58"/>
      <c r="P546" s="58"/>
      <c r="Q546" s="58"/>
      <c r="R546" s="58"/>
      <c r="S546" s="58"/>
      <c r="T546" s="58"/>
      <c r="U546" s="58"/>
      <c r="V546" s="58"/>
      <c r="W546" s="31"/>
      <c r="X546" s="31"/>
      <c r="AA546" s="6"/>
    </row>
    <row r="547" ht="14.25" customHeight="1">
      <c r="F547" s="80"/>
      <c r="L547" s="31"/>
      <c r="M547" s="31"/>
      <c r="N547" s="58"/>
      <c r="O547" s="58"/>
      <c r="P547" s="58"/>
      <c r="Q547" s="58"/>
      <c r="R547" s="58"/>
      <c r="S547" s="58"/>
      <c r="T547" s="58"/>
      <c r="U547" s="58"/>
      <c r="V547" s="58"/>
      <c r="W547" s="31"/>
      <c r="X547" s="31"/>
      <c r="AA547" s="6"/>
    </row>
    <row r="548" ht="14.25" customHeight="1">
      <c r="F548" s="80"/>
      <c r="L548" s="31"/>
      <c r="M548" s="31"/>
      <c r="N548" s="58"/>
      <c r="O548" s="58"/>
      <c r="P548" s="58"/>
      <c r="Q548" s="58"/>
      <c r="R548" s="58"/>
      <c r="S548" s="58"/>
      <c r="T548" s="58"/>
      <c r="U548" s="58"/>
      <c r="V548" s="58"/>
      <c r="W548" s="31"/>
      <c r="X548" s="31"/>
      <c r="AA548" s="6"/>
    </row>
    <row r="549" ht="14.25" customHeight="1">
      <c r="F549" s="80"/>
      <c r="L549" s="31"/>
      <c r="M549" s="31"/>
      <c r="N549" s="58"/>
      <c r="O549" s="58"/>
      <c r="P549" s="58"/>
      <c r="Q549" s="58"/>
      <c r="R549" s="58"/>
      <c r="S549" s="58"/>
      <c r="T549" s="58"/>
      <c r="U549" s="58"/>
      <c r="V549" s="58"/>
      <c r="W549" s="31"/>
      <c r="X549" s="31"/>
      <c r="AA549" s="6"/>
    </row>
    <row r="550" ht="14.25" customHeight="1">
      <c r="F550" s="80"/>
      <c r="L550" s="31"/>
      <c r="M550" s="31"/>
      <c r="N550" s="58"/>
      <c r="O550" s="58"/>
      <c r="P550" s="58"/>
      <c r="Q550" s="58"/>
      <c r="R550" s="58"/>
      <c r="S550" s="58"/>
      <c r="T550" s="58"/>
      <c r="U550" s="58"/>
      <c r="V550" s="58"/>
      <c r="W550" s="31"/>
      <c r="X550" s="31"/>
      <c r="AA550" s="6"/>
    </row>
    <row r="551" ht="14.25" customHeight="1">
      <c r="F551" s="80"/>
      <c r="L551" s="31"/>
      <c r="M551" s="31"/>
      <c r="N551" s="58"/>
      <c r="O551" s="58"/>
      <c r="P551" s="58"/>
      <c r="Q551" s="58"/>
      <c r="R551" s="58"/>
      <c r="S551" s="58"/>
      <c r="T551" s="58"/>
      <c r="U551" s="58"/>
      <c r="V551" s="58"/>
      <c r="W551" s="31"/>
      <c r="X551" s="31"/>
      <c r="AA551" s="6"/>
    </row>
    <row r="552" ht="14.25" customHeight="1">
      <c r="F552" s="80"/>
      <c r="L552" s="31"/>
      <c r="M552" s="31"/>
      <c r="N552" s="58"/>
      <c r="O552" s="58"/>
      <c r="P552" s="58"/>
      <c r="Q552" s="58"/>
      <c r="R552" s="58"/>
      <c r="S552" s="58"/>
      <c r="T552" s="58"/>
      <c r="U552" s="58"/>
      <c r="V552" s="58"/>
      <c r="W552" s="31"/>
      <c r="X552" s="31"/>
      <c r="AA552" s="6"/>
    </row>
    <row r="553" ht="14.25" customHeight="1">
      <c r="F553" s="80"/>
      <c r="L553" s="31"/>
      <c r="M553" s="31"/>
      <c r="N553" s="58"/>
      <c r="O553" s="58"/>
      <c r="P553" s="58"/>
      <c r="Q553" s="58"/>
      <c r="R553" s="58"/>
      <c r="S553" s="58"/>
      <c r="T553" s="58"/>
      <c r="U553" s="58"/>
      <c r="V553" s="58"/>
      <c r="W553" s="31"/>
      <c r="X553" s="31"/>
      <c r="AA553" s="6"/>
    </row>
    <row r="554" ht="14.25" customHeight="1">
      <c r="F554" s="80"/>
      <c r="L554" s="31"/>
      <c r="M554" s="31"/>
      <c r="N554" s="58"/>
      <c r="O554" s="58"/>
      <c r="P554" s="58"/>
      <c r="Q554" s="58"/>
      <c r="R554" s="58"/>
      <c r="S554" s="58"/>
      <c r="T554" s="58"/>
      <c r="U554" s="58"/>
      <c r="V554" s="58"/>
      <c r="W554" s="31"/>
      <c r="X554" s="31"/>
      <c r="AA554" s="6"/>
    </row>
    <row r="555" ht="14.25" customHeight="1">
      <c r="F555" s="80"/>
      <c r="L555" s="31"/>
      <c r="M555" s="31"/>
      <c r="N555" s="58"/>
      <c r="O555" s="58"/>
      <c r="P555" s="58"/>
      <c r="Q555" s="58"/>
      <c r="R555" s="58"/>
      <c r="S555" s="58"/>
      <c r="T555" s="58"/>
      <c r="U555" s="58"/>
      <c r="V555" s="58"/>
      <c r="W555" s="31"/>
      <c r="X555" s="31"/>
      <c r="AA555" s="6"/>
    </row>
    <row r="556" ht="14.25" customHeight="1">
      <c r="F556" s="80"/>
      <c r="L556" s="31"/>
      <c r="M556" s="31"/>
      <c r="N556" s="58"/>
      <c r="O556" s="58"/>
      <c r="P556" s="58"/>
      <c r="Q556" s="58"/>
      <c r="R556" s="58"/>
      <c r="S556" s="58"/>
      <c r="T556" s="58"/>
      <c r="U556" s="58"/>
      <c r="V556" s="58"/>
      <c r="W556" s="31"/>
      <c r="X556" s="31"/>
      <c r="AA556" s="6"/>
    </row>
    <row r="557" ht="14.25" customHeight="1">
      <c r="F557" s="80"/>
      <c r="L557" s="31"/>
      <c r="M557" s="31"/>
      <c r="N557" s="58"/>
      <c r="O557" s="58"/>
      <c r="P557" s="58"/>
      <c r="Q557" s="58"/>
      <c r="R557" s="58"/>
      <c r="S557" s="58"/>
      <c r="T557" s="58"/>
      <c r="U557" s="58"/>
      <c r="V557" s="58"/>
      <c r="W557" s="31"/>
      <c r="X557" s="31"/>
      <c r="AA557" s="6"/>
    </row>
    <row r="558" ht="14.25" customHeight="1">
      <c r="F558" s="80"/>
      <c r="L558" s="31"/>
      <c r="M558" s="31"/>
      <c r="N558" s="58"/>
      <c r="O558" s="58"/>
      <c r="P558" s="58"/>
      <c r="Q558" s="58"/>
      <c r="R558" s="58"/>
      <c r="S558" s="58"/>
      <c r="T558" s="58"/>
      <c r="U558" s="58"/>
      <c r="V558" s="58"/>
      <c r="W558" s="31"/>
      <c r="X558" s="31"/>
      <c r="AA558" s="6"/>
    </row>
    <row r="559" ht="14.25" customHeight="1">
      <c r="F559" s="80"/>
      <c r="L559" s="31"/>
      <c r="M559" s="31"/>
      <c r="N559" s="58"/>
      <c r="O559" s="58"/>
      <c r="P559" s="58"/>
      <c r="Q559" s="58"/>
      <c r="R559" s="58"/>
      <c r="S559" s="58"/>
      <c r="T559" s="58"/>
      <c r="U559" s="58"/>
      <c r="V559" s="58"/>
      <c r="W559" s="31"/>
      <c r="X559" s="31"/>
      <c r="AA559" s="6"/>
    </row>
    <row r="560" ht="14.25" customHeight="1">
      <c r="F560" s="80"/>
      <c r="L560" s="31"/>
      <c r="M560" s="31"/>
      <c r="N560" s="58"/>
      <c r="O560" s="58"/>
      <c r="P560" s="58"/>
      <c r="Q560" s="58"/>
      <c r="R560" s="58"/>
      <c r="S560" s="58"/>
      <c r="T560" s="58"/>
      <c r="U560" s="58"/>
      <c r="V560" s="58"/>
      <c r="W560" s="31"/>
      <c r="X560" s="31"/>
      <c r="AA560" s="6"/>
    </row>
    <row r="561" ht="14.25" customHeight="1">
      <c r="F561" s="80"/>
      <c r="L561" s="31"/>
      <c r="M561" s="31"/>
      <c r="N561" s="58"/>
      <c r="O561" s="58"/>
      <c r="P561" s="58"/>
      <c r="Q561" s="58"/>
      <c r="R561" s="58"/>
      <c r="S561" s="58"/>
      <c r="T561" s="58"/>
      <c r="U561" s="58"/>
      <c r="V561" s="58"/>
      <c r="W561" s="31"/>
      <c r="X561" s="31"/>
      <c r="AA561" s="6"/>
    </row>
    <row r="562" ht="14.25" customHeight="1">
      <c r="F562" s="80"/>
      <c r="L562" s="31"/>
      <c r="M562" s="31"/>
      <c r="N562" s="58"/>
      <c r="O562" s="58"/>
      <c r="P562" s="58"/>
      <c r="Q562" s="58"/>
      <c r="R562" s="58"/>
      <c r="S562" s="58"/>
      <c r="T562" s="58"/>
      <c r="U562" s="58"/>
      <c r="V562" s="58"/>
      <c r="W562" s="31"/>
      <c r="X562" s="31"/>
      <c r="AA562" s="6"/>
    </row>
    <row r="563" ht="14.25" customHeight="1">
      <c r="F563" s="80"/>
      <c r="L563" s="31"/>
      <c r="M563" s="31"/>
      <c r="N563" s="58"/>
      <c r="O563" s="58"/>
      <c r="P563" s="58"/>
      <c r="Q563" s="58"/>
      <c r="R563" s="58"/>
      <c r="S563" s="58"/>
      <c r="T563" s="58"/>
      <c r="U563" s="58"/>
      <c r="V563" s="58"/>
      <c r="W563" s="31"/>
      <c r="X563" s="31"/>
      <c r="AA563" s="6"/>
    </row>
    <row r="564" ht="14.25" customHeight="1">
      <c r="F564" s="80"/>
      <c r="L564" s="31"/>
      <c r="M564" s="31"/>
      <c r="N564" s="58"/>
      <c r="O564" s="58"/>
      <c r="P564" s="58"/>
      <c r="Q564" s="58"/>
      <c r="R564" s="58"/>
      <c r="S564" s="58"/>
      <c r="T564" s="58"/>
      <c r="U564" s="58"/>
      <c r="V564" s="58"/>
      <c r="W564" s="31"/>
      <c r="X564" s="31"/>
      <c r="AA564" s="6"/>
    </row>
    <row r="565" ht="14.25" customHeight="1">
      <c r="F565" s="80"/>
      <c r="L565" s="31"/>
      <c r="M565" s="31"/>
      <c r="N565" s="58"/>
      <c r="O565" s="58"/>
      <c r="P565" s="58"/>
      <c r="Q565" s="58"/>
      <c r="R565" s="58"/>
      <c r="S565" s="58"/>
      <c r="T565" s="58"/>
      <c r="U565" s="58"/>
      <c r="V565" s="58"/>
      <c r="W565" s="31"/>
      <c r="X565" s="31"/>
      <c r="AA565" s="6"/>
    </row>
    <row r="566" ht="14.25" customHeight="1">
      <c r="F566" s="80"/>
      <c r="L566" s="31"/>
      <c r="M566" s="31"/>
      <c r="N566" s="58"/>
      <c r="O566" s="58"/>
      <c r="P566" s="58"/>
      <c r="Q566" s="58"/>
      <c r="R566" s="58"/>
      <c r="S566" s="58"/>
      <c r="T566" s="58"/>
      <c r="U566" s="58"/>
      <c r="V566" s="58"/>
      <c r="W566" s="31"/>
      <c r="X566" s="31"/>
      <c r="AA566" s="6"/>
    </row>
    <row r="567" ht="14.25" customHeight="1">
      <c r="F567" s="80"/>
      <c r="L567" s="31"/>
      <c r="M567" s="31"/>
      <c r="N567" s="58"/>
      <c r="O567" s="58"/>
      <c r="P567" s="58"/>
      <c r="Q567" s="58"/>
      <c r="R567" s="58"/>
      <c r="S567" s="58"/>
      <c r="T567" s="58"/>
      <c r="U567" s="58"/>
      <c r="V567" s="58"/>
      <c r="W567" s="31"/>
      <c r="X567" s="31"/>
      <c r="AA567" s="6"/>
    </row>
    <row r="568" ht="14.25" customHeight="1">
      <c r="F568" s="80"/>
      <c r="L568" s="31"/>
      <c r="M568" s="31"/>
      <c r="N568" s="58"/>
      <c r="O568" s="58"/>
      <c r="P568" s="58"/>
      <c r="Q568" s="58"/>
      <c r="R568" s="58"/>
      <c r="S568" s="58"/>
      <c r="T568" s="58"/>
      <c r="U568" s="58"/>
      <c r="V568" s="58"/>
      <c r="W568" s="31"/>
      <c r="X568" s="31"/>
      <c r="AA568" s="6"/>
    </row>
    <row r="569" ht="14.25" customHeight="1">
      <c r="F569" s="80"/>
      <c r="L569" s="31"/>
      <c r="M569" s="31"/>
      <c r="N569" s="58"/>
      <c r="O569" s="58"/>
      <c r="P569" s="58"/>
      <c r="Q569" s="58"/>
      <c r="R569" s="58"/>
      <c r="S569" s="58"/>
      <c r="T569" s="58"/>
      <c r="U569" s="58"/>
      <c r="V569" s="58"/>
      <c r="W569" s="31"/>
      <c r="X569" s="31"/>
      <c r="AA569" s="6"/>
    </row>
    <row r="570" ht="14.25" customHeight="1">
      <c r="F570" s="80"/>
      <c r="L570" s="31"/>
      <c r="M570" s="31"/>
      <c r="N570" s="58"/>
      <c r="O570" s="58"/>
      <c r="P570" s="58"/>
      <c r="Q570" s="58"/>
      <c r="R570" s="58"/>
      <c r="S570" s="58"/>
      <c r="T570" s="58"/>
      <c r="U570" s="58"/>
      <c r="V570" s="58"/>
      <c r="W570" s="31"/>
      <c r="X570" s="31"/>
      <c r="AA570" s="6"/>
    </row>
    <row r="571" ht="14.25" customHeight="1">
      <c r="F571" s="80"/>
      <c r="L571" s="31"/>
      <c r="M571" s="31"/>
      <c r="N571" s="58"/>
      <c r="O571" s="58"/>
      <c r="P571" s="58"/>
      <c r="Q571" s="58"/>
      <c r="R571" s="58"/>
      <c r="S571" s="58"/>
      <c r="T571" s="58"/>
      <c r="U571" s="58"/>
      <c r="V571" s="58"/>
      <c r="W571" s="31"/>
      <c r="X571" s="31"/>
      <c r="AA571" s="6"/>
    </row>
    <row r="572" ht="14.25" customHeight="1">
      <c r="F572" s="80"/>
      <c r="L572" s="31"/>
      <c r="M572" s="31"/>
      <c r="N572" s="58"/>
      <c r="O572" s="58"/>
      <c r="P572" s="58"/>
      <c r="Q572" s="58"/>
      <c r="R572" s="58"/>
      <c r="S572" s="58"/>
      <c r="T572" s="58"/>
      <c r="U572" s="58"/>
      <c r="V572" s="58"/>
      <c r="W572" s="31"/>
      <c r="X572" s="31"/>
      <c r="AA572" s="6"/>
    </row>
    <row r="573" ht="14.25" customHeight="1">
      <c r="F573" s="80"/>
      <c r="L573" s="31"/>
      <c r="M573" s="31"/>
      <c r="N573" s="58"/>
      <c r="O573" s="58"/>
      <c r="P573" s="58"/>
      <c r="Q573" s="58"/>
      <c r="R573" s="58"/>
      <c r="S573" s="58"/>
      <c r="T573" s="58"/>
      <c r="U573" s="58"/>
      <c r="V573" s="58"/>
      <c r="W573" s="31"/>
      <c r="X573" s="31"/>
      <c r="AA573" s="6"/>
    </row>
    <row r="574" ht="14.25" customHeight="1">
      <c r="F574" s="80"/>
      <c r="L574" s="31"/>
      <c r="M574" s="31"/>
      <c r="N574" s="58"/>
      <c r="O574" s="58"/>
      <c r="P574" s="58"/>
      <c r="Q574" s="58"/>
      <c r="R574" s="58"/>
      <c r="S574" s="58"/>
      <c r="T574" s="58"/>
      <c r="U574" s="58"/>
      <c r="V574" s="58"/>
      <c r="W574" s="31"/>
      <c r="X574" s="31"/>
      <c r="AA574" s="6"/>
    </row>
    <row r="575" ht="14.25" customHeight="1">
      <c r="F575" s="80"/>
      <c r="L575" s="31"/>
      <c r="M575" s="31"/>
      <c r="N575" s="58"/>
      <c r="O575" s="58"/>
      <c r="P575" s="58"/>
      <c r="Q575" s="58"/>
      <c r="R575" s="58"/>
      <c r="S575" s="58"/>
      <c r="T575" s="58"/>
      <c r="U575" s="58"/>
      <c r="V575" s="58"/>
      <c r="W575" s="31"/>
      <c r="X575" s="31"/>
      <c r="AA575" s="6"/>
    </row>
    <row r="576" ht="14.25" customHeight="1">
      <c r="F576" s="80"/>
      <c r="L576" s="31"/>
      <c r="M576" s="31"/>
      <c r="N576" s="58"/>
      <c r="O576" s="58"/>
      <c r="P576" s="58"/>
      <c r="Q576" s="58"/>
      <c r="R576" s="58"/>
      <c r="S576" s="58"/>
      <c r="T576" s="58"/>
      <c r="U576" s="58"/>
      <c r="V576" s="58"/>
      <c r="W576" s="31"/>
      <c r="X576" s="31"/>
      <c r="AA576" s="6"/>
    </row>
    <row r="577" ht="14.25" customHeight="1">
      <c r="F577" s="80"/>
      <c r="L577" s="31"/>
      <c r="M577" s="31"/>
      <c r="N577" s="58"/>
      <c r="O577" s="58"/>
      <c r="P577" s="58"/>
      <c r="Q577" s="58"/>
      <c r="R577" s="58"/>
      <c r="S577" s="58"/>
      <c r="T577" s="58"/>
      <c r="U577" s="58"/>
      <c r="V577" s="58"/>
      <c r="W577" s="31"/>
      <c r="X577" s="31"/>
      <c r="AA577" s="6"/>
    </row>
    <row r="578" ht="14.25" customHeight="1">
      <c r="F578" s="80"/>
      <c r="L578" s="31"/>
      <c r="M578" s="31"/>
      <c r="N578" s="58"/>
      <c r="O578" s="58"/>
      <c r="P578" s="58"/>
      <c r="Q578" s="58"/>
      <c r="R578" s="58"/>
      <c r="S578" s="58"/>
      <c r="T578" s="58"/>
      <c r="U578" s="58"/>
      <c r="V578" s="58"/>
      <c r="W578" s="31"/>
      <c r="X578" s="31"/>
      <c r="AA578" s="6"/>
    </row>
    <row r="579" ht="14.25" customHeight="1">
      <c r="F579" s="80"/>
      <c r="L579" s="31"/>
      <c r="M579" s="31"/>
      <c r="N579" s="58"/>
      <c r="O579" s="58"/>
      <c r="P579" s="58"/>
      <c r="Q579" s="58"/>
      <c r="R579" s="58"/>
      <c r="S579" s="58"/>
      <c r="T579" s="58"/>
      <c r="U579" s="58"/>
      <c r="V579" s="58"/>
      <c r="W579" s="31"/>
      <c r="X579" s="31"/>
      <c r="AA579" s="6"/>
    </row>
    <row r="580" ht="14.25" customHeight="1">
      <c r="F580" s="80"/>
      <c r="L580" s="31"/>
      <c r="M580" s="31"/>
      <c r="N580" s="58"/>
      <c r="O580" s="58"/>
      <c r="P580" s="58"/>
      <c r="Q580" s="58"/>
      <c r="R580" s="58"/>
      <c r="S580" s="58"/>
      <c r="T580" s="58"/>
      <c r="U580" s="58"/>
      <c r="V580" s="58"/>
      <c r="W580" s="31"/>
      <c r="X580" s="31"/>
      <c r="AA580" s="6"/>
    </row>
    <row r="581" ht="14.25" customHeight="1">
      <c r="F581" s="80"/>
      <c r="L581" s="31"/>
      <c r="M581" s="31"/>
      <c r="N581" s="58"/>
      <c r="O581" s="58"/>
      <c r="P581" s="58"/>
      <c r="Q581" s="58"/>
      <c r="R581" s="58"/>
      <c r="S581" s="58"/>
      <c r="T581" s="58"/>
      <c r="U581" s="58"/>
      <c r="V581" s="58"/>
      <c r="W581" s="31"/>
      <c r="X581" s="31"/>
      <c r="AA581" s="6"/>
    </row>
    <row r="582" ht="14.25" customHeight="1">
      <c r="F582" s="80"/>
      <c r="L582" s="31"/>
      <c r="M582" s="31"/>
      <c r="N582" s="58"/>
      <c r="O582" s="58"/>
      <c r="P582" s="58"/>
      <c r="Q582" s="58"/>
      <c r="R582" s="58"/>
      <c r="S582" s="58"/>
      <c r="T582" s="58"/>
      <c r="U582" s="58"/>
      <c r="V582" s="58"/>
      <c r="W582" s="31"/>
      <c r="X582" s="31"/>
      <c r="AA582" s="6"/>
    </row>
    <row r="583" ht="14.25" customHeight="1">
      <c r="F583" s="80"/>
      <c r="L583" s="31"/>
      <c r="M583" s="31"/>
      <c r="N583" s="58"/>
      <c r="O583" s="58"/>
      <c r="P583" s="58"/>
      <c r="Q583" s="58"/>
      <c r="R583" s="58"/>
      <c r="S583" s="58"/>
      <c r="T583" s="58"/>
      <c r="U583" s="58"/>
      <c r="V583" s="58"/>
      <c r="W583" s="31"/>
      <c r="X583" s="31"/>
      <c r="AA583" s="6"/>
    </row>
    <row r="584" ht="14.25" customHeight="1">
      <c r="F584" s="80"/>
      <c r="L584" s="31"/>
      <c r="M584" s="31"/>
      <c r="N584" s="58"/>
      <c r="O584" s="58"/>
      <c r="P584" s="58"/>
      <c r="Q584" s="58"/>
      <c r="R584" s="58"/>
      <c r="S584" s="58"/>
      <c r="T584" s="58"/>
      <c r="U584" s="58"/>
      <c r="V584" s="58"/>
      <c r="W584" s="31"/>
      <c r="X584" s="31"/>
      <c r="AA584" s="6"/>
    </row>
    <row r="585" ht="14.25" customHeight="1">
      <c r="F585" s="80"/>
      <c r="L585" s="31"/>
      <c r="M585" s="31"/>
      <c r="N585" s="58"/>
      <c r="O585" s="58"/>
      <c r="P585" s="58"/>
      <c r="Q585" s="58"/>
      <c r="R585" s="58"/>
      <c r="S585" s="58"/>
      <c r="T585" s="58"/>
      <c r="U585" s="58"/>
      <c r="V585" s="58"/>
      <c r="W585" s="31"/>
      <c r="X585" s="31"/>
      <c r="AA585" s="6"/>
    </row>
    <row r="586" ht="14.25" customHeight="1">
      <c r="F586" s="80"/>
      <c r="L586" s="31"/>
      <c r="M586" s="31"/>
      <c r="N586" s="58"/>
      <c r="O586" s="58"/>
      <c r="P586" s="58"/>
      <c r="Q586" s="58"/>
      <c r="R586" s="58"/>
      <c r="S586" s="58"/>
      <c r="T586" s="58"/>
      <c r="U586" s="58"/>
      <c r="V586" s="58"/>
      <c r="W586" s="31"/>
      <c r="X586" s="31"/>
      <c r="AA586" s="6"/>
    </row>
    <row r="587" ht="14.25" customHeight="1">
      <c r="F587" s="80"/>
      <c r="L587" s="31"/>
      <c r="M587" s="31"/>
      <c r="N587" s="58"/>
      <c r="O587" s="58"/>
      <c r="P587" s="58"/>
      <c r="Q587" s="58"/>
      <c r="R587" s="58"/>
      <c r="S587" s="58"/>
      <c r="T587" s="58"/>
      <c r="U587" s="58"/>
      <c r="V587" s="58"/>
      <c r="W587" s="31"/>
      <c r="X587" s="31"/>
      <c r="AA587" s="6"/>
    </row>
    <row r="588" ht="14.25" customHeight="1">
      <c r="F588" s="80"/>
      <c r="L588" s="31"/>
      <c r="M588" s="31"/>
      <c r="N588" s="58"/>
      <c r="O588" s="58"/>
      <c r="P588" s="58"/>
      <c r="Q588" s="58"/>
      <c r="R588" s="58"/>
      <c r="S588" s="58"/>
      <c r="T588" s="58"/>
      <c r="U588" s="58"/>
      <c r="V588" s="58"/>
      <c r="W588" s="31"/>
      <c r="X588" s="31"/>
      <c r="AA588" s="6"/>
    </row>
    <row r="589" ht="14.25" customHeight="1">
      <c r="F589" s="80"/>
      <c r="L589" s="31"/>
      <c r="M589" s="31"/>
      <c r="N589" s="58"/>
      <c r="O589" s="58"/>
      <c r="P589" s="58"/>
      <c r="Q589" s="58"/>
      <c r="R589" s="58"/>
      <c r="S589" s="58"/>
      <c r="T589" s="58"/>
      <c r="U589" s="58"/>
      <c r="V589" s="58"/>
      <c r="W589" s="31"/>
      <c r="X589" s="31"/>
      <c r="AA589" s="6"/>
    </row>
    <row r="590" ht="14.25" customHeight="1">
      <c r="F590" s="80"/>
      <c r="L590" s="31"/>
      <c r="M590" s="31"/>
      <c r="N590" s="58"/>
      <c r="O590" s="58"/>
      <c r="P590" s="58"/>
      <c r="Q590" s="58"/>
      <c r="R590" s="58"/>
      <c r="S590" s="58"/>
      <c r="T590" s="58"/>
      <c r="U590" s="58"/>
      <c r="V590" s="58"/>
      <c r="W590" s="31"/>
      <c r="X590" s="31"/>
      <c r="AA590" s="6"/>
    </row>
    <row r="591" ht="14.25" customHeight="1">
      <c r="F591" s="80"/>
      <c r="L591" s="31"/>
      <c r="M591" s="31"/>
      <c r="N591" s="58"/>
      <c r="O591" s="58"/>
      <c r="P591" s="58"/>
      <c r="Q591" s="58"/>
      <c r="R591" s="58"/>
      <c r="S591" s="58"/>
      <c r="T591" s="58"/>
      <c r="U591" s="58"/>
      <c r="V591" s="58"/>
      <c r="W591" s="31"/>
      <c r="X591" s="31"/>
      <c r="AA591" s="6"/>
    </row>
    <row r="592" ht="14.25" customHeight="1">
      <c r="F592" s="80"/>
      <c r="L592" s="31"/>
      <c r="M592" s="31"/>
      <c r="N592" s="58"/>
      <c r="O592" s="58"/>
      <c r="P592" s="58"/>
      <c r="Q592" s="58"/>
      <c r="R592" s="58"/>
      <c r="S592" s="58"/>
      <c r="T592" s="58"/>
      <c r="U592" s="58"/>
      <c r="V592" s="58"/>
      <c r="W592" s="31"/>
      <c r="X592" s="31"/>
      <c r="AA592" s="6"/>
    </row>
    <row r="593" ht="14.25" customHeight="1">
      <c r="F593" s="80"/>
      <c r="L593" s="31"/>
      <c r="M593" s="31"/>
      <c r="N593" s="58"/>
      <c r="O593" s="58"/>
      <c r="P593" s="58"/>
      <c r="Q593" s="58"/>
      <c r="R593" s="58"/>
      <c r="S593" s="58"/>
      <c r="T593" s="58"/>
      <c r="U593" s="58"/>
      <c r="V593" s="58"/>
      <c r="W593" s="31"/>
      <c r="X593" s="31"/>
      <c r="AA593" s="6"/>
    </row>
    <row r="594" ht="14.25" customHeight="1">
      <c r="F594" s="80"/>
      <c r="L594" s="31"/>
      <c r="M594" s="31"/>
      <c r="N594" s="58"/>
      <c r="O594" s="58"/>
      <c r="P594" s="58"/>
      <c r="Q594" s="58"/>
      <c r="R594" s="58"/>
      <c r="S594" s="58"/>
      <c r="T594" s="58"/>
      <c r="U594" s="58"/>
      <c r="V594" s="58"/>
      <c r="W594" s="31"/>
      <c r="X594" s="31"/>
      <c r="AA594" s="6"/>
    </row>
    <row r="595" ht="14.25" customHeight="1">
      <c r="F595" s="80"/>
      <c r="L595" s="31"/>
      <c r="M595" s="31"/>
      <c r="N595" s="58"/>
      <c r="O595" s="58"/>
      <c r="P595" s="58"/>
      <c r="Q595" s="58"/>
      <c r="R595" s="58"/>
      <c r="S595" s="58"/>
      <c r="T595" s="58"/>
      <c r="U595" s="58"/>
      <c r="V595" s="58"/>
      <c r="W595" s="31"/>
      <c r="X595" s="31"/>
      <c r="AA595" s="6"/>
    </row>
    <row r="596" ht="14.25" customHeight="1">
      <c r="F596" s="80"/>
      <c r="L596" s="31"/>
      <c r="M596" s="31"/>
      <c r="N596" s="58"/>
      <c r="O596" s="58"/>
      <c r="P596" s="58"/>
      <c r="Q596" s="58"/>
      <c r="R596" s="58"/>
      <c r="S596" s="58"/>
      <c r="T596" s="58"/>
      <c r="U596" s="58"/>
      <c r="V596" s="58"/>
      <c r="W596" s="31"/>
      <c r="X596" s="31"/>
      <c r="AA596" s="6"/>
    </row>
    <row r="597" ht="14.25" customHeight="1">
      <c r="F597" s="80"/>
      <c r="L597" s="31"/>
      <c r="M597" s="31"/>
      <c r="N597" s="58"/>
      <c r="O597" s="58"/>
      <c r="P597" s="58"/>
      <c r="Q597" s="58"/>
      <c r="R597" s="58"/>
      <c r="S597" s="58"/>
      <c r="T597" s="58"/>
      <c r="U597" s="58"/>
      <c r="V597" s="58"/>
      <c r="W597" s="31"/>
      <c r="X597" s="31"/>
      <c r="AA597" s="6"/>
    </row>
    <row r="598" ht="14.25" customHeight="1">
      <c r="F598" s="80"/>
      <c r="L598" s="31"/>
      <c r="M598" s="31"/>
      <c r="N598" s="58"/>
      <c r="O598" s="58"/>
      <c r="P598" s="58"/>
      <c r="Q598" s="58"/>
      <c r="R598" s="58"/>
      <c r="S598" s="58"/>
      <c r="T598" s="58"/>
      <c r="U598" s="58"/>
      <c r="V598" s="58"/>
      <c r="W598" s="31"/>
      <c r="X598" s="31"/>
      <c r="AA598" s="6"/>
    </row>
    <row r="599" ht="14.25" customHeight="1">
      <c r="F599" s="80"/>
      <c r="L599" s="31"/>
      <c r="M599" s="31"/>
      <c r="N599" s="58"/>
      <c r="O599" s="58"/>
      <c r="P599" s="58"/>
      <c r="Q599" s="58"/>
      <c r="R599" s="58"/>
      <c r="S599" s="58"/>
      <c r="T599" s="58"/>
      <c r="U599" s="58"/>
      <c r="V599" s="58"/>
      <c r="W599" s="31"/>
      <c r="X599" s="31"/>
      <c r="AA599" s="6"/>
    </row>
    <row r="600" ht="14.25" customHeight="1">
      <c r="F600" s="80"/>
      <c r="L600" s="31"/>
      <c r="M600" s="31"/>
      <c r="N600" s="58"/>
      <c r="O600" s="58"/>
      <c r="P600" s="58"/>
      <c r="Q600" s="58"/>
      <c r="R600" s="58"/>
      <c r="S600" s="58"/>
      <c r="T600" s="58"/>
      <c r="U600" s="58"/>
      <c r="V600" s="58"/>
      <c r="W600" s="31"/>
      <c r="X600" s="31"/>
      <c r="AA600" s="6"/>
    </row>
    <row r="601" ht="14.25" customHeight="1">
      <c r="F601" s="80"/>
      <c r="L601" s="31"/>
      <c r="M601" s="31"/>
      <c r="N601" s="58"/>
      <c r="O601" s="58"/>
      <c r="P601" s="58"/>
      <c r="Q601" s="58"/>
      <c r="R601" s="58"/>
      <c r="S601" s="58"/>
      <c r="T601" s="58"/>
      <c r="U601" s="58"/>
      <c r="V601" s="58"/>
      <c r="W601" s="31"/>
      <c r="X601" s="31"/>
      <c r="AA601" s="6"/>
    </row>
    <row r="602" ht="14.25" customHeight="1">
      <c r="F602" s="80"/>
      <c r="L602" s="31"/>
      <c r="M602" s="31"/>
      <c r="N602" s="58"/>
      <c r="O602" s="58"/>
      <c r="P602" s="58"/>
      <c r="Q602" s="58"/>
      <c r="R602" s="58"/>
      <c r="S602" s="58"/>
      <c r="T602" s="58"/>
      <c r="U602" s="58"/>
      <c r="V602" s="58"/>
      <c r="W602" s="31"/>
      <c r="X602" s="31"/>
      <c r="AA602" s="6"/>
    </row>
    <row r="603" ht="14.25" customHeight="1">
      <c r="F603" s="80"/>
      <c r="L603" s="31"/>
      <c r="M603" s="31"/>
      <c r="N603" s="58"/>
      <c r="O603" s="58"/>
      <c r="P603" s="58"/>
      <c r="Q603" s="58"/>
      <c r="R603" s="58"/>
      <c r="S603" s="58"/>
      <c r="T603" s="58"/>
      <c r="U603" s="58"/>
      <c r="V603" s="58"/>
      <c r="W603" s="31"/>
      <c r="X603" s="31"/>
      <c r="AA603" s="6"/>
    </row>
    <row r="604" ht="14.25" customHeight="1">
      <c r="F604" s="80"/>
      <c r="L604" s="31"/>
      <c r="M604" s="31"/>
      <c r="N604" s="58"/>
      <c r="O604" s="58"/>
      <c r="P604" s="58"/>
      <c r="Q604" s="58"/>
      <c r="R604" s="58"/>
      <c r="S604" s="58"/>
      <c r="T604" s="58"/>
      <c r="U604" s="58"/>
      <c r="V604" s="58"/>
      <c r="W604" s="31"/>
      <c r="X604" s="31"/>
      <c r="AA604" s="6"/>
    </row>
    <row r="605" ht="14.25" customHeight="1">
      <c r="F605" s="80"/>
      <c r="L605" s="31"/>
      <c r="M605" s="31"/>
      <c r="N605" s="58"/>
      <c r="O605" s="58"/>
      <c r="P605" s="58"/>
      <c r="Q605" s="58"/>
      <c r="R605" s="58"/>
      <c r="S605" s="58"/>
      <c r="T605" s="58"/>
      <c r="U605" s="58"/>
      <c r="V605" s="58"/>
      <c r="W605" s="31"/>
      <c r="X605" s="31"/>
      <c r="AA605" s="6"/>
    </row>
    <row r="606" ht="14.25" customHeight="1">
      <c r="F606" s="80"/>
      <c r="L606" s="31"/>
      <c r="M606" s="31"/>
      <c r="N606" s="58"/>
      <c r="O606" s="58"/>
      <c r="P606" s="58"/>
      <c r="Q606" s="58"/>
      <c r="R606" s="58"/>
      <c r="S606" s="58"/>
      <c r="T606" s="58"/>
      <c r="U606" s="58"/>
      <c r="V606" s="58"/>
      <c r="W606" s="31"/>
      <c r="X606" s="31"/>
      <c r="AA606" s="6"/>
    </row>
    <row r="607" ht="14.25" customHeight="1">
      <c r="F607" s="80"/>
      <c r="L607" s="31"/>
      <c r="M607" s="31"/>
      <c r="N607" s="58"/>
      <c r="O607" s="58"/>
      <c r="P607" s="58"/>
      <c r="Q607" s="58"/>
      <c r="R607" s="58"/>
      <c r="S607" s="58"/>
      <c r="T607" s="58"/>
      <c r="U607" s="58"/>
      <c r="V607" s="58"/>
      <c r="W607" s="31"/>
      <c r="X607" s="31"/>
      <c r="AA607" s="6"/>
    </row>
    <row r="608" ht="14.25" customHeight="1">
      <c r="F608" s="80"/>
      <c r="L608" s="31"/>
      <c r="M608" s="31"/>
      <c r="N608" s="58"/>
      <c r="O608" s="58"/>
      <c r="P608" s="58"/>
      <c r="Q608" s="58"/>
      <c r="R608" s="58"/>
      <c r="S608" s="58"/>
      <c r="T608" s="58"/>
      <c r="U608" s="58"/>
      <c r="V608" s="58"/>
      <c r="W608" s="31"/>
      <c r="X608" s="31"/>
      <c r="AA608" s="6"/>
    </row>
    <row r="609" ht="14.25" customHeight="1">
      <c r="F609" s="80"/>
      <c r="L609" s="31"/>
      <c r="M609" s="31"/>
      <c r="N609" s="58"/>
      <c r="O609" s="58"/>
      <c r="P609" s="58"/>
      <c r="Q609" s="58"/>
      <c r="R609" s="58"/>
      <c r="S609" s="58"/>
      <c r="T609" s="58"/>
      <c r="U609" s="58"/>
      <c r="V609" s="58"/>
      <c r="W609" s="31"/>
      <c r="X609" s="31"/>
      <c r="AA609" s="6"/>
    </row>
    <row r="610" ht="14.25" customHeight="1">
      <c r="F610" s="80"/>
      <c r="L610" s="31"/>
      <c r="M610" s="31"/>
      <c r="N610" s="58"/>
      <c r="O610" s="58"/>
      <c r="P610" s="58"/>
      <c r="Q610" s="58"/>
      <c r="R610" s="58"/>
      <c r="S610" s="58"/>
      <c r="T610" s="58"/>
      <c r="U610" s="58"/>
      <c r="V610" s="58"/>
      <c r="W610" s="31"/>
      <c r="X610" s="31"/>
      <c r="AA610" s="6"/>
    </row>
    <row r="611" ht="14.25" customHeight="1">
      <c r="F611" s="80"/>
      <c r="L611" s="31"/>
      <c r="M611" s="31"/>
      <c r="N611" s="58"/>
      <c r="O611" s="58"/>
      <c r="P611" s="58"/>
      <c r="Q611" s="58"/>
      <c r="R611" s="58"/>
      <c r="S611" s="58"/>
      <c r="T611" s="58"/>
      <c r="U611" s="58"/>
      <c r="V611" s="58"/>
      <c r="W611" s="31"/>
      <c r="X611" s="31"/>
      <c r="AA611" s="6"/>
    </row>
    <row r="612" ht="14.25" customHeight="1">
      <c r="F612" s="80"/>
      <c r="L612" s="31"/>
      <c r="M612" s="31"/>
      <c r="N612" s="58"/>
      <c r="O612" s="58"/>
      <c r="P612" s="58"/>
      <c r="Q612" s="58"/>
      <c r="R612" s="58"/>
      <c r="S612" s="58"/>
      <c r="T612" s="58"/>
      <c r="U612" s="58"/>
      <c r="V612" s="58"/>
      <c r="W612" s="31"/>
      <c r="X612" s="31"/>
      <c r="AA612" s="6"/>
    </row>
    <row r="613" ht="14.25" customHeight="1">
      <c r="F613" s="80"/>
      <c r="L613" s="31"/>
      <c r="M613" s="31"/>
      <c r="N613" s="58"/>
      <c r="O613" s="58"/>
      <c r="P613" s="58"/>
      <c r="Q613" s="58"/>
      <c r="R613" s="58"/>
      <c r="S613" s="58"/>
      <c r="T613" s="58"/>
      <c r="U613" s="58"/>
      <c r="V613" s="58"/>
      <c r="W613" s="31"/>
      <c r="X613" s="31"/>
      <c r="AA613" s="6"/>
    </row>
    <row r="614" ht="14.25" customHeight="1">
      <c r="F614" s="80"/>
      <c r="L614" s="31"/>
      <c r="M614" s="31"/>
      <c r="N614" s="58"/>
      <c r="O614" s="58"/>
      <c r="P614" s="58"/>
      <c r="Q614" s="58"/>
      <c r="R614" s="58"/>
      <c r="S614" s="58"/>
      <c r="T614" s="58"/>
      <c r="U614" s="58"/>
      <c r="V614" s="58"/>
      <c r="W614" s="31"/>
      <c r="X614" s="31"/>
      <c r="AA614" s="6"/>
    </row>
    <row r="615" ht="14.25" customHeight="1">
      <c r="F615" s="80"/>
      <c r="L615" s="31"/>
      <c r="M615" s="31"/>
      <c r="N615" s="58"/>
      <c r="O615" s="58"/>
      <c r="P615" s="58"/>
      <c r="Q615" s="58"/>
      <c r="R615" s="58"/>
      <c r="S615" s="58"/>
      <c r="T615" s="58"/>
      <c r="U615" s="58"/>
      <c r="V615" s="58"/>
      <c r="W615" s="31"/>
      <c r="X615" s="31"/>
      <c r="AA615" s="6"/>
    </row>
    <row r="616" ht="14.25" customHeight="1">
      <c r="F616" s="80"/>
      <c r="L616" s="31"/>
      <c r="M616" s="31"/>
      <c r="N616" s="58"/>
      <c r="O616" s="58"/>
      <c r="P616" s="58"/>
      <c r="Q616" s="58"/>
      <c r="R616" s="58"/>
      <c r="S616" s="58"/>
      <c r="T616" s="58"/>
      <c r="U616" s="58"/>
      <c r="V616" s="58"/>
      <c r="W616" s="31"/>
      <c r="X616" s="31"/>
      <c r="AA616" s="6"/>
    </row>
    <row r="617" ht="14.25" customHeight="1">
      <c r="F617" s="80"/>
      <c r="L617" s="31"/>
      <c r="M617" s="31"/>
      <c r="N617" s="58"/>
      <c r="O617" s="58"/>
      <c r="P617" s="58"/>
      <c r="Q617" s="58"/>
      <c r="R617" s="58"/>
      <c r="S617" s="58"/>
      <c r="T617" s="58"/>
      <c r="U617" s="58"/>
      <c r="V617" s="58"/>
      <c r="W617" s="31"/>
      <c r="X617" s="31"/>
      <c r="AA617" s="6"/>
    </row>
    <row r="618" ht="14.25" customHeight="1">
      <c r="F618" s="80"/>
      <c r="L618" s="31"/>
      <c r="M618" s="31"/>
      <c r="N618" s="58"/>
      <c r="O618" s="58"/>
      <c r="P618" s="58"/>
      <c r="Q618" s="58"/>
      <c r="R618" s="58"/>
      <c r="S618" s="58"/>
      <c r="T618" s="58"/>
      <c r="U618" s="58"/>
      <c r="V618" s="58"/>
      <c r="W618" s="31"/>
      <c r="X618" s="31"/>
      <c r="AA618" s="6"/>
    </row>
    <row r="619" ht="14.25" customHeight="1">
      <c r="F619" s="80"/>
      <c r="L619" s="31"/>
      <c r="M619" s="31"/>
      <c r="N619" s="58"/>
      <c r="O619" s="58"/>
      <c r="P619" s="58"/>
      <c r="Q619" s="58"/>
      <c r="R619" s="58"/>
      <c r="S619" s="58"/>
      <c r="T619" s="58"/>
      <c r="U619" s="58"/>
      <c r="V619" s="58"/>
      <c r="W619" s="31"/>
      <c r="X619" s="31"/>
      <c r="AA619" s="6"/>
    </row>
    <row r="620" ht="14.25" customHeight="1">
      <c r="F620" s="80"/>
      <c r="L620" s="31"/>
      <c r="M620" s="31"/>
      <c r="N620" s="58"/>
      <c r="O620" s="58"/>
      <c r="P620" s="58"/>
      <c r="Q620" s="58"/>
      <c r="R620" s="58"/>
      <c r="S620" s="58"/>
      <c r="T620" s="58"/>
      <c r="U620" s="58"/>
      <c r="V620" s="58"/>
      <c r="W620" s="31"/>
      <c r="X620" s="31"/>
      <c r="AA620" s="6"/>
    </row>
    <row r="621" ht="14.25" customHeight="1">
      <c r="F621" s="80"/>
      <c r="L621" s="31"/>
      <c r="M621" s="31"/>
      <c r="N621" s="58"/>
      <c r="O621" s="58"/>
      <c r="P621" s="58"/>
      <c r="Q621" s="58"/>
      <c r="R621" s="58"/>
      <c r="S621" s="58"/>
      <c r="T621" s="58"/>
      <c r="U621" s="58"/>
      <c r="V621" s="58"/>
      <c r="W621" s="31"/>
      <c r="X621" s="31"/>
      <c r="AA621" s="6"/>
    </row>
    <row r="622" ht="14.25" customHeight="1">
      <c r="F622" s="80"/>
      <c r="L622" s="31"/>
      <c r="M622" s="31"/>
      <c r="N622" s="58"/>
      <c r="O622" s="58"/>
      <c r="P622" s="58"/>
      <c r="Q622" s="58"/>
      <c r="R622" s="58"/>
      <c r="S622" s="58"/>
      <c r="T622" s="58"/>
      <c r="U622" s="58"/>
      <c r="V622" s="58"/>
      <c r="W622" s="31"/>
      <c r="X622" s="31"/>
      <c r="AA622" s="6"/>
    </row>
    <row r="623" ht="14.25" customHeight="1">
      <c r="F623" s="80"/>
      <c r="L623" s="31"/>
      <c r="M623" s="31"/>
      <c r="N623" s="58"/>
      <c r="O623" s="58"/>
      <c r="P623" s="58"/>
      <c r="Q623" s="58"/>
      <c r="R623" s="58"/>
      <c r="S623" s="58"/>
      <c r="T623" s="58"/>
      <c r="U623" s="58"/>
      <c r="V623" s="58"/>
      <c r="W623" s="31"/>
      <c r="X623" s="31"/>
      <c r="AA623" s="6"/>
    </row>
    <row r="624" ht="14.25" customHeight="1">
      <c r="F624" s="80"/>
      <c r="L624" s="31"/>
      <c r="M624" s="31"/>
      <c r="N624" s="58"/>
      <c r="O624" s="58"/>
      <c r="P624" s="58"/>
      <c r="Q624" s="58"/>
      <c r="R624" s="58"/>
      <c r="S624" s="58"/>
      <c r="T624" s="58"/>
      <c r="U624" s="58"/>
      <c r="V624" s="58"/>
      <c r="W624" s="31"/>
      <c r="X624" s="31"/>
      <c r="AA624" s="6"/>
    </row>
    <row r="625" ht="14.25" customHeight="1">
      <c r="F625" s="80"/>
      <c r="L625" s="31"/>
      <c r="M625" s="31"/>
      <c r="N625" s="58"/>
      <c r="O625" s="58"/>
      <c r="P625" s="58"/>
      <c r="Q625" s="58"/>
      <c r="R625" s="58"/>
      <c r="S625" s="58"/>
      <c r="T625" s="58"/>
      <c r="U625" s="58"/>
      <c r="V625" s="58"/>
      <c r="W625" s="31"/>
      <c r="X625" s="31"/>
      <c r="AA625" s="6"/>
    </row>
    <row r="626" ht="14.25" customHeight="1">
      <c r="F626" s="80"/>
      <c r="L626" s="31"/>
      <c r="M626" s="31"/>
      <c r="N626" s="58"/>
      <c r="O626" s="58"/>
      <c r="P626" s="58"/>
      <c r="Q626" s="58"/>
      <c r="R626" s="58"/>
      <c r="S626" s="58"/>
      <c r="T626" s="58"/>
      <c r="U626" s="58"/>
      <c r="V626" s="58"/>
      <c r="W626" s="31"/>
      <c r="X626" s="31"/>
      <c r="AA626" s="6"/>
    </row>
    <row r="627" ht="14.25" customHeight="1">
      <c r="F627" s="80"/>
      <c r="L627" s="31"/>
      <c r="M627" s="31"/>
      <c r="N627" s="58"/>
      <c r="O627" s="58"/>
      <c r="P627" s="58"/>
      <c r="Q627" s="58"/>
      <c r="R627" s="58"/>
      <c r="S627" s="58"/>
      <c r="T627" s="58"/>
      <c r="U627" s="58"/>
      <c r="V627" s="58"/>
      <c r="W627" s="31"/>
      <c r="X627" s="31"/>
      <c r="AA627" s="6"/>
    </row>
    <row r="628" ht="14.25" customHeight="1">
      <c r="F628" s="80"/>
      <c r="L628" s="31"/>
      <c r="M628" s="31"/>
      <c r="N628" s="58"/>
      <c r="O628" s="58"/>
      <c r="P628" s="58"/>
      <c r="Q628" s="58"/>
      <c r="R628" s="58"/>
      <c r="S628" s="58"/>
      <c r="T628" s="58"/>
      <c r="U628" s="58"/>
      <c r="V628" s="58"/>
      <c r="W628" s="31"/>
      <c r="X628" s="31"/>
      <c r="AA628" s="6"/>
    </row>
    <row r="629" ht="14.25" customHeight="1">
      <c r="F629" s="80"/>
      <c r="L629" s="31"/>
      <c r="M629" s="31"/>
      <c r="N629" s="58"/>
      <c r="O629" s="58"/>
      <c r="P629" s="58"/>
      <c r="Q629" s="58"/>
      <c r="R629" s="58"/>
      <c r="S629" s="58"/>
      <c r="T629" s="58"/>
      <c r="U629" s="58"/>
      <c r="V629" s="58"/>
      <c r="W629" s="31"/>
      <c r="X629" s="31"/>
      <c r="AA629" s="6"/>
    </row>
    <row r="630" ht="14.25" customHeight="1">
      <c r="F630" s="80"/>
      <c r="L630" s="31"/>
      <c r="M630" s="31"/>
      <c r="N630" s="58"/>
      <c r="O630" s="58"/>
      <c r="P630" s="58"/>
      <c r="Q630" s="58"/>
      <c r="R630" s="58"/>
      <c r="S630" s="58"/>
      <c r="T630" s="58"/>
      <c r="U630" s="58"/>
      <c r="V630" s="58"/>
      <c r="W630" s="31"/>
      <c r="X630" s="31"/>
      <c r="AA630" s="6"/>
    </row>
    <row r="631" ht="14.25" customHeight="1">
      <c r="F631" s="80"/>
      <c r="L631" s="31"/>
      <c r="M631" s="31"/>
      <c r="N631" s="58"/>
      <c r="O631" s="58"/>
      <c r="P631" s="58"/>
      <c r="Q631" s="58"/>
      <c r="R631" s="58"/>
      <c r="S631" s="58"/>
      <c r="T631" s="58"/>
      <c r="U631" s="58"/>
      <c r="V631" s="58"/>
      <c r="W631" s="31"/>
      <c r="X631" s="31"/>
      <c r="AA631" s="6"/>
    </row>
    <row r="632" ht="14.25" customHeight="1">
      <c r="F632" s="80"/>
      <c r="L632" s="31"/>
      <c r="M632" s="31"/>
      <c r="N632" s="58"/>
      <c r="O632" s="58"/>
      <c r="P632" s="58"/>
      <c r="Q632" s="58"/>
      <c r="R632" s="58"/>
      <c r="S632" s="58"/>
      <c r="T632" s="58"/>
      <c r="U632" s="58"/>
      <c r="V632" s="58"/>
      <c r="W632" s="31"/>
      <c r="X632" s="31"/>
      <c r="AA632" s="6"/>
    </row>
    <row r="633" ht="14.25" customHeight="1">
      <c r="F633" s="80"/>
      <c r="L633" s="31"/>
      <c r="M633" s="31"/>
      <c r="N633" s="58"/>
      <c r="O633" s="58"/>
      <c r="P633" s="58"/>
      <c r="Q633" s="58"/>
      <c r="R633" s="58"/>
      <c r="S633" s="58"/>
      <c r="T633" s="58"/>
      <c r="U633" s="58"/>
      <c r="V633" s="58"/>
      <c r="W633" s="31"/>
      <c r="X633" s="31"/>
      <c r="AA633" s="6"/>
    </row>
    <row r="634" ht="14.25" customHeight="1">
      <c r="F634" s="80"/>
      <c r="L634" s="31"/>
      <c r="M634" s="31"/>
      <c r="N634" s="58"/>
      <c r="O634" s="58"/>
      <c r="P634" s="58"/>
      <c r="Q634" s="58"/>
      <c r="R634" s="58"/>
      <c r="S634" s="58"/>
      <c r="T634" s="58"/>
      <c r="U634" s="58"/>
      <c r="V634" s="58"/>
      <c r="W634" s="31"/>
      <c r="X634" s="31"/>
      <c r="AA634" s="6"/>
    </row>
    <row r="635" ht="14.25" customHeight="1">
      <c r="F635" s="80"/>
      <c r="L635" s="31"/>
      <c r="M635" s="31"/>
      <c r="N635" s="58"/>
      <c r="O635" s="58"/>
      <c r="P635" s="58"/>
      <c r="Q635" s="58"/>
      <c r="R635" s="58"/>
      <c r="S635" s="58"/>
      <c r="T635" s="58"/>
      <c r="U635" s="58"/>
      <c r="V635" s="58"/>
      <c r="W635" s="31"/>
      <c r="X635" s="31"/>
      <c r="AA635" s="6"/>
    </row>
    <row r="636" ht="14.25" customHeight="1">
      <c r="F636" s="80"/>
      <c r="L636" s="31"/>
      <c r="M636" s="31"/>
      <c r="N636" s="58"/>
      <c r="O636" s="58"/>
      <c r="P636" s="58"/>
      <c r="Q636" s="58"/>
      <c r="R636" s="58"/>
      <c r="S636" s="58"/>
      <c r="T636" s="58"/>
      <c r="U636" s="58"/>
      <c r="V636" s="58"/>
      <c r="W636" s="31"/>
      <c r="X636" s="31"/>
      <c r="AA636" s="6"/>
    </row>
    <row r="637" ht="14.25" customHeight="1">
      <c r="F637" s="80"/>
      <c r="L637" s="31"/>
      <c r="M637" s="31"/>
      <c r="N637" s="58"/>
      <c r="O637" s="58"/>
      <c r="P637" s="58"/>
      <c r="Q637" s="58"/>
      <c r="R637" s="58"/>
      <c r="S637" s="58"/>
      <c r="T637" s="58"/>
      <c r="U637" s="58"/>
      <c r="V637" s="58"/>
      <c r="W637" s="31"/>
      <c r="X637" s="31"/>
      <c r="AA637" s="6"/>
    </row>
    <row r="638" ht="14.25" customHeight="1">
      <c r="F638" s="80"/>
      <c r="L638" s="31"/>
      <c r="M638" s="31"/>
      <c r="N638" s="58"/>
      <c r="O638" s="58"/>
      <c r="P638" s="58"/>
      <c r="Q638" s="58"/>
      <c r="R638" s="58"/>
      <c r="S638" s="58"/>
      <c r="T638" s="58"/>
      <c r="U638" s="58"/>
      <c r="V638" s="58"/>
      <c r="W638" s="31"/>
      <c r="X638" s="31"/>
      <c r="AA638" s="6"/>
    </row>
    <row r="639" ht="14.25" customHeight="1">
      <c r="F639" s="80"/>
      <c r="L639" s="31"/>
      <c r="M639" s="31"/>
      <c r="N639" s="58"/>
      <c r="O639" s="58"/>
      <c r="P639" s="58"/>
      <c r="Q639" s="58"/>
      <c r="R639" s="58"/>
      <c r="S639" s="58"/>
      <c r="T639" s="58"/>
      <c r="U639" s="58"/>
      <c r="V639" s="58"/>
      <c r="W639" s="31"/>
      <c r="X639" s="31"/>
      <c r="AA639" s="6"/>
    </row>
    <row r="640" ht="14.25" customHeight="1">
      <c r="F640" s="80"/>
      <c r="L640" s="31"/>
      <c r="M640" s="31"/>
      <c r="N640" s="58"/>
      <c r="O640" s="58"/>
      <c r="P640" s="58"/>
      <c r="Q640" s="58"/>
      <c r="R640" s="58"/>
      <c r="S640" s="58"/>
      <c r="T640" s="58"/>
      <c r="U640" s="58"/>
      <c r="V640" s="58"/>
      <c r="W640" s="31"/>
      <c r="X640" s="31"/>
      <c r="AA640" s="6"/>
    </row>
    <row r="641" ht="14.25" customHeight="1">
      <c r="F641" s="80"/>
      <c r="L641" s="31"/>
      <c r="M641" s="31"/>
      <c r="N641" s="58"/>
      <c r="O641" s="58"/>
      <c r="P641" s="58"/>
      <c r="Q641" s="58"/>
      <c r="R641" s="58"/>
      <c r="S641" s="58"/>
      <c r="T641" s="58"/>
      <c r="U641" s="58"/>
      <c r="V641" s="58"/>
      <c r="W641" s="31"/>
      <c r="X641" s="31"/>
      <c r="AA641" s="6"/>
    </row>
    <row r="642" ht="14.25" customHeight="1">
      <c r="F642" s="80"/>
      <c r="L642" s="31"/>
      <c r="M642" s="31"/>
      <c r="N642" s="58"/>
      <c r="O642" s="58"/>
      <c r="P642" s="58"/>
      <c r="Q642" s="58"/>
      <c r="R642" s="58"/>
      <c r="S642" s="58"/>
      <c r="T642" s="58"/>
      <c r="U642" s="58"/>
      <c r="V642" s="58"/>
      <c r="W642" s="31"/>
      <c r="X642" s="31"/>
      <c r="AA642" s="6"/>
    </row>
    <row r="643" ht="14.25" customHeight="1">
      <c r="F643" s="80"/>
      <c r="L643" s="31"/>
      <c r="M643" s="31"/>
      <c r="N643" s="58"/>
      <c r="O643" s="58"/>
      <c r="P643" s="58"/>
      <c r="Q643" s="58"/>
      <c r="R643" s="58"/>
      <c r="S643" s="58"/>
      <c r="T643" s="58"/>
      <c r="U643" s="58"/>
      <c r="V643" s="58"/>
      <c r="W643" s="31"/>
      <c r="X643" s="31"/>
      <c r="AA643" s="6"/>
    </row>
    <row r="644" ht="14.25" customHeight="1">
      <c r="F644" s="80"/>
      <c r="L644" s="31"/>
      <c r="M644" s="31"/>
      <c r="N644" s="58"/>
      <c r="O644" s="58"/>
      <c r="P644" s="58"/>
      <c r="Q644" s="58"/>
      <c r="R644" s="58"/>
      <c r="S644" s="58"/>
      <c r="T644" s="58"/>
      <c r="U644" s="58"/>
      <c r="V644" s="58"/>
      <c r="W644" s="31"/>
      <c r="X644" s="31"/>
      <c r="AA644" s="6"/>
    </row>
    <row r="645" ht="14.25" customHeight="1">
      <c r="F645" s="80"/>
      <c r="L645" s="31"/>
      <c r="M645" s="31"/>
      <c r="N645" s="58"/>
      <c r="O645" s="58"/>
      <c r="P645" s="58"/>
      <c r="Q645" s="58"/>
      <c r="R645" s="58"/>
      <c r="S645" s="58"/>
      <c r="T645" s="58"/>
      <c r="U645" s="58"/>
      <c r="V645" s="58"/>
      <c r="W645" s="31"/>
      <c r="X645" s="31"/>
      <c r="AA645" s="6"/>
    </row>
    <row r="646" ht="14.25" customHeight="1">
      <c r="F646" s="80"/>
      <c r="L646" s="31"/>
      <c r="M646" s="31"/>
      <c r="N646" s="58"/>
      <c r="O646" s="58"/>
      <c r="P646" s="58"/>
      <c r="Q646" s="58"/>
      <c r="R646" s="58"/>
      <c r="S646" s="58"/>
      <c r="T646" s="58"/>
      <c r="U646" s="58"/>
      <c r="V646" s="58"/>
      <c r="W646" s="31"/>
      <c r="X646" s="31"/>
      <c r="AA646" s="6"/>
    </row>
    <row r="647" ht="14.25" customHeight="1">
      <c r="F647" s="80"/>
      <c r="L647" s="31"/>
      <c r="M647" s="31"/>
      <c r="N647" s="58"/>
      <c r="O647" s="58"/>
      <c r="P647" s="58"/>
      <c r="Q647" s="58"/>
      <c r="R647" s="58"/>
      <c r="S647" s="58"/>
      <c r="T647" s="58"/>
      <c r="U647" s="58"/>
      <c r="V647" s="58"/>
      <c r="W647" s="31"/>
      <c r="X647" s="31"/>
      <c r="AA647" s="6"/>
    </row>
    <row r="648" ht="14.25" customHeight="1">
      <c r="F648" s="80"/>
      <c r="L648" s="31"/>
      <c r="M648" s="31"/>
      <c r="N648" s="58"/>
      <c r="O648" s="58"/>
      <c r="P648" s="58"/>
      <c r="Q648" s="58"/>
      <c r="R648" s="58"/>
      <c r="S648" s="58"/>
      <c r="T648" s="58"/>
      <c r="U648" s="58"/>
      <c r="V648" s="58"/>
      <c r="W648" s="31"/>
      <c r="X648" s="31"/>
      <c r="AA648" s="6"/>
    </row>
    <row r="649" ht="14.25" customHeight="1">
      <c r="F649" s="80"/>
      <c r="L649" s="31"/>
      <c r="M649" s="31"/>
      <c r="N649" s="58"/>
      <c r="O649" s="58"/>
      <c r="P649" s="58"/>
      <c r="Q649" s="58"/>
      <c r="R649" s="58"/>
      <c r="S649" s="58"/>
      <c r="T649" s="58"/>
      <c r="U649" s="58"/>
      <c r="V649" s="58"/>
      <c r="W649" s="31"/>
      <c r="X649" s="31"/>
      <c r="AA649" s="6"/>
    </row>
    <row r="650" ht="14.25" customHeight="1">
      <c r="F650" s="80"/>
      <c r="L650" s="31"/>
      <c r="M650" s="31"/>
      <c r="N650" s="58"/>
      <c r="O650" s="58"/>
      <c r="P650" s="58"/>
      <c r="Q650" s="58"/>
      <c r="R650" s="58"/>
      <c r="S650" s="58"/>
      <c r="T650" s="58"/>
      <c r="U650" s="58"/>
      <c r="V650" s="58"/>
      <c r="W650" s="31"/>
      <c r="X650" s="31"/>
      <c r="AA650" s="6"/>
    </row>
    <row r="651" ht="14.25" customHeight="1">
      <c r="F651" s="80"/>
      <c r="L651" s="31"/>
      <c r="M651" s="31"/>
      <c r="N651" s="58"/>
      <c r="O651" s="58"/>
      <c r="P651" s="58"/>
      <c r="Q651" s="58"/>
      <c r="R651" s="58"/>
      <c r="S651" s="58"/>
      <c r="T651" s="58"/>
      <c r="U651" s="58"/>
      <c r="V651" s="58"/>
      <c r="W651" s="31"/>
      <c r="X651" s="31"/>
      <c r="AA651" s="6"/>
    </row>
    <row r="652" ht="14.25" customHeight="1">
      <c r="F652" s="80"/>
      <c r="L652" s="31"/>
      <c r="M652" s="31"/>
      <c r="N652" s="58"/>
      <c r="O652" s="58"/>
      <c r="P652" s="58"/>
      <c r="Q652" s="58"/>
      <c r="R652" s="58"/>
      <c r="S652" s="58"/>
      <c r="T652" s="58"/>
      <c r="U652" s="58"/>
      <c r="V652" s="58"/>
      <c r="W652" s="31"/>
      <c r="X652" s="31"/>
      <c r="AA652" s="6"/>
    </row>
    <row r="653" ht="14.25" customHeight="1">
      <c r="F653" s="80"/>
      <c r="L653" s="31"/>
      <c r="M653" s="31"/>
      <c r="N653" s="58"/>
      <c r="O653" s="58"/>
      <c r="P653" s="58"/>
      <c r="Q653" s="58"/>
      <c r="R653" s="58"/>
      <c r="S653" s="58"/>
      <c r="T653" s="58"/>
      <c r="U653" s="58"/>
      <c r="V653" s="58"/>
      <c r="W653" s="31"/>
      <c r="X653" s="31"/>
      <c r="AA653" s="6"/>
    </row>
    <row r="654" ht="14.25" customHeight="1">
      <c r="F654" s="80"/>
      <c r="L654" s="31"/>
      <c r="M654" s="31"/>
      <c r="N654" s="58"/>
      <c r="O654" s="58"/>
      <c r="P654" s="58"/>
      <c r="Q654" s="58"/>
      <c r="R654" s="58"/>
      <c r="S654" s="58"/>
      <c r="T654" s="58"/>
      <c r="U654" s="58"/>
      <c r="V654" s="58"/>
      <c r="W654" s="31"/>
      <c r="X654" s="31"/>
      <c r="AA654" s="6"/>
    </row>
    <row r="655" ht="14.25" customHeight="1">
      <c r="F655" s="80"/>
      <c r="L655" s="31"/>
      <c r="M655" s="31"/>
      <c r="N655" s="58"/>
      <c r="O655" s="58"/>
      <c r="P655" s="58"/>
      <c r="Q655" s="58"/>
      <c r="R655" s="58"/>
      <c r="S655" s="58"/>
      <c r="T655" s="58"/>
      <c r="U655" s="58"/>
      <c r="V655" s="58"/>
      <c r="W655" s="31"/>
      <c r="X655" s="31"/>
      <c r="AA655" s="6"/>
    </row>
    <row r="656" ht="14.25" customHeight="1">
      <c r="F656" s="80"/>
      <c r="L656" s="31"/>
      <c r="M656" s="31"/>
      <c r="N656" s="58"/>
      <c r="O656" s="58"/>
      <c r="P656" s="58"/>
      <c r="Q656" s="58"/>
      <c r="R656" s="58"/>
      <c r="S656" s="58"/>
      <c r="T656" s="58"/>
      <c r="U656" s="58"/>
      <c r="V656" s="58"/>
      <c r="W656" s="31"/>
      <c r="X656" s="31"/>
      <c r="AA656" s="6"/>
    </row>
    <row r="657" ht="14.25" customHeight="1">
      <c r="F657" s="80"/>
      <c r="L657" s="31"/>
      <c r="M657" s="31"/>
      <c r="N657" s="58"/>
      <c r="O657" s="58"/>
      <c r="P657" s="58"/>
      <c r="Q657" s="58"/>
      <c r="R657" s="58"/>
      <c r="S657" s="58"/>
      <c r="T657" s="58"/>
      <c r="U657" s="58"/>
      <c r="V657" s="58"/>
      <c r="W657" s="31"/>
      <c r="X657" s="31"/>
      <c r="AA657" s="6"/>
    </row>
    <row r="658" ht="14.25" customHeight="1">
      <c r="F658" s="80"/>
      <c r="L658" s="31"/>
      <c r="M658" s="31"/>
      <c r="N658" s="58"/>
      <c r="O658" s="58"/>
      <c r="P658" s="58"/>
      <c r="Q658" s="58"/>
      <c r="R658" s="58"/>
      <c r="S658" s="58"/>
      <c r="T658" s="58"/>
      <c r="U658" s="58"/>
      <c r="V658" s="58"/>
      <c r="W658" s="31"/>
      <c r="X658" s="31"/>
      <c r="AA658" s="6"/>
    </row>
    <row r="659" ht="14.25" customHeight="1">
      <c r="F659" s="80"/>
      <c r="L659" s="31"/>
      <c r="M659" s="31"/>
      <c r="N659" s="58"/>
      <c r="O659" s="58"/>
      <c r="P659" s="58"/>
      <c r="Q659" s="58"/>
      <c r="R659" s="58"/>
      <c r="S659" s="58"/>
      <c r="T659" s="58"/>
      <c r="U659" s="58"/>
      <c r="V659" s="58"/>
      <c r="W659" s="31"/>
      <c r="X659" s="31"/>
      <c r="AA659" s="6"/>
    </row>
    <row r="660" ht="14.25" customHeight="1">
      <c r="F660" s="80"/>
      <c r="L660" s="31"/>
      <c r="M660" s="31"/>
      <c r="N660" s="58"/>
      <c r="O660" s="58"/>
      <c r="P660" s="58"/>
      <c r="Q660" s="58"/>
      <c r="R660" s="58"/>
      <c r="S660" s="58"/>
      <c r="T660" s="58"/>
      <c r="U660" s="58"/>
      <c r="V660" s="58"/>
      <c r="W660" s="31"/>
      <c r="X660" s="31"/>
      <c r="AA660" s="6"/>
    </row>
    <row r="661" ht="14.25" customHeight="1">
      <c r="F661" s="80"/>
      <c r="L661" s="31"/>
      <c r="M661" s="31"/>
      <c r="N661" s="58"/>
      <c r="O661" s="58"/>
      <c r="P661" s="58"/>
      <c r="Q661" s="58"/>
      <c r="R661" s="58"/>
      <c r="S661" s="58"/>
      <c r="T661" s="58"/>
      <c r="U661" s="58"/>
      <c r="V661" s="58"/>
      <c r="W661" s="31"/>
      <c r="X661" s="31"/>
      <c r="AA661" s="6"/>
    </row>
    <row r="662" ht="14.25" customHeight="1">
      <c r="F662" s="80"/>
      <c r="L662" s="31"/>
      <c r="M662" s="31"/>
      <c r="N662" s="58"/>
      <c r="O662" s="58"/>
      <c r="P662" s="58"/>
      <c r="Q662" s="58"/>
      <c r="R662" s="58"/>
      <c r="S662" s="58"/>
      <c r="T662" s="58"/>
      <c r="U662" s="58"/>
      <c r="V662" s="58"/>
      <c r="W662" s="31"/>
      <c r="X662" s="31"/>
      <c r="AA662" s="6"/>
    </row>
    <row r="663" ht="14.25" customHeight="1">
      <c r="F663" s="80"/>
      <c r="L663" s="31"/>
      <c r="M663" s="31"/>
      <c r="N663" s="58"/>
      <c r="O663" s="58"/>
      <c r="P663" s="58"/>
      <c r="Q663" s="58"/>
      <c r="R663" s="58"/>
      <c r="S663" s="58"/>
      <c r="T663" s="58"/>
      <c r="U663" s="58"/>
      <c r="V663" s="58"/>
      <c r="W663" s="31"/>
      <c r="X663" s="31"/>
      <c r="AA663" s="6"/>
    </row>
    <row r="664" ht="14.25" customHeight="1">
      <c r="F664" s="80"/>
      <c r="L664" s="31"/>
      <c r="M664" s="31"/>
      <c r="N664" s="58"/>
      <c r="O664" s="58"/>
      <c r="P664" s="58"/>
      <c r="Q664" s="58"/>
      <c r="R664" s="58"/>
      <c r="S664" s="58"/>
      <c r="T664" s="58"/>
      <c r="U664" s="58"/>
      <c r="V664" s="58"/>
      <c r="W664" s="31"/>
      <c r="X664" s="31"/>
      <c r="AA664" s="6"/>
    </row>
    <row r="665" ht="14.25" customHeight="1">
      <c r="F665" s="80"/>
      <c r="L665" s="31"/>
      <c r="M665" s="31"/>
      <c r="N665" s="58"/>
      <c r="O665" s="58"/>
      <c r="P665" s="58"/>
      <c r="Q665" s="58"/>
      <c r="R665" s="58"/>
      <c r="S665" s="58"/>
      <c r="T665" s="58"/>
      <c r="U665" s="58"/>
      <c r="V665" s="58"/>
      <c r="W665" s="31"/>
      <c r="X665" s="31"/>
      <c r="AA665" s="6"/>
    </row>
    <row r="666" ht="14.25" customHeight="1">
      <c r="F666" s="80"/>
      <c r="L666" s="31"/>
      <c r="M666" s="31"/>
      <c r="N666" s="58"/>
      <c r="O666" s="58"/>
      <c r="P666" s="58"/>
      <c r="Q666" s="58"/>
      <c r="R666" s="58"/>
      <c r="S666" s="58"/>
      <c r="T666" s="58"/>
      <c r="U666" s="58"/>
      <c r="V666" s="58"/>
      <c r="W666" s="31"/>
      <c r="X666" s="31"/>
      <c r="AA666" s="6"/>
    </row>
    <row r="667" ht="14.25" customHeight="1">
      <c r="F667" s="80"/>
      <c r="L667" s="31"/>
      <c r="M667" s="31"/>
      <c r="N667" s="58"/>
      <c r="O667" s="58"/>
      <c r="P667" s="58"/>
      <c r="Q667" s="58"/>
      <c r="R667" s="58"/>
      <c r="S667" s="58"/>
      <c r="T667" s="58"/>
      <c r="U667" s="58"/>
      <c r="V667" s="58"/>
      <c r="W667" s="31"/>
      <c r="X667" s="31"/>
      <c r="AA667" s="6"/>
    </row>
    <row r="668" ht="14.25" customHeight="1">
      <c r="F668" s="80"/>
      <c r="L668" s="31"/>
      <c r="M668" s="31"/>
      <c r="N668" s="58"/>
      <c r="O668" s="58"/>
      <c r="P668" s="58"/>
      <c r="Q668" s="58"/>
      <c r="R668" s="58"/>
      <c r="S668" s="58"/>
      <c r="T668" s="58"/>
      <c r="U668" s="58"/>
      <c r="V668" s="58"/>
      <c r="W668" s="31"/>
      <c r="X668" s="31"/>
      <c r="AA668" s="6"/>
    </row>
    <row r="669" ht="14.25" customHeight="1">
      <c r="F669" s="80"/>
      <c r="L669" s="31"/>
      <c r="M669" s="31"/>
      <c r="N669" s="58"/>
      <c r="O669" s="58"/>
      <c r="P669" s="58"/>
      <c r="Q669" s="58"/>
      <c r="R669" s="58"/>
      <c r="S669" s="58"/>
      <c r="T669" s="58"/>
      <c r="U669" s="58"/>
      <c r="V669" s="58"/>
      <c r="W669" s="31"/>
      <c r="X669" s="31"/>
      <c r="AA669" s="6"/>
    </row>
    <row r="670" ht="14.25" customHeight="1">
      <c r="F670" s="80"/>
      <c r="L670" s="31"/>
      <c r="M670" s="31"/>
      <c r="N670" s="58"/>
      <c r="O670" s="58"/>
      <c r="P670" s="58"/>
      <c r="Q670" s="58"/>
      <c r="R670" s="58"/>
      <c r="S670" s="58"/>
      <c r="T670" s="58"/>
      <c r="U670" s="58"/>
      <c r="V670" s="58"/>
      <c r="W670" s="31"/>
      <c r="X670" s="31"/>
      <c r="AA670" s="6"/>
    </row>
    <row r="671" ht="14.25" customHeight="1">
      <c r="F671" s="80"/>
      <c r="L671" s="31"/>
      <c r="M671" s="31"/>
      <c r="N671" s="58"/>
      <c r="O671" s="58"/>
      <c r="P671" s="58"/>
      <c r="Q671" s="58"/>
      <c r="R671" s="58"/>
      <c r="S671" s="58"/>
      <c r="T671" s="58"/>
      <c r="U671" s="58"/>
      <c r="V671" s="58"/>
      <c r="W671" s="31"/>
      <c r="X671" s="31"/>
      <c r="AA671" s="6"/>
    </row>
    <row r="672" ht="14.25" customHeight="1">
      <c r="F672" s="80"/>
      <c r="L672" s="31"/>
      <c r="M672" s="31"/>
      <c r="N672" s="58"/>
      <c r="O672" s="58"/>
      <c r="P672" s="58"/>
      <c r="Q672" s="58"/>
      <c r="R672" s="58"/>
      <c r="S672" s="58"/>
      <c r="T672" s="58"/>
      <c r="U672" s="58"/>
      <c r="V672" s="58"/>
      <c r="W672" s="31"/>
      <c r="X672" s="31"/>
      <c r="AA672" s="6"/>
    </row>
    <row r="673" ht="14.25" customHeight="1">
      <c r="F673" s="80"/>
      <c r="L673" s="31"/>
      <c r="M673" s="31"/>
      <c r="N673" s="58"/>
      <c r="O673" s="58"/>
      <c r="P673" s="58"/>
      <c r="Q673" s="58"/>
      <c r="R673" s="58"/>
      <c r="S673" s="58"/>
      <c r="T673" s="58"/>
      <c r="U673" s="58"/>
      <c r="V673" s="58"/>
      <c r="W673" s="31"/>
      <c r="X673" s="31"/>
      <c r="AA673" s="6"/>
    </row>
    <row r="674" ht="14.25" customHeight="1">
      <c r="F674" s="80"/>
      <c r="L674" s="31"/>
      <c r="M674" s="31"/>
      <c r="N674" s="58"/>
      <c r="O674" s="58"/>
      <c r="P674" s="58"/>
      <c r="Q674" s="58"/>
      <c r="R674" s="58"/>
      <c r="S674" s="58"/>
      <c r="T674" s="58"/>
      <c r="U674" s="58"/>
      <c r="V674" s="58"/>
      <c r="W674" s="31"/>
      <c r="X674" s="31"/>
      <c r="AA674" s="6"/>
    </row>
    <row r="675" ht="14.25" customHeight="1">
      <c r="F675" s="80"/>
      <c r="L675" s="31"/>
      <c r="M675" s="31"/>
      <c r="N675" s="58"/>
      <c r="O675" s="58"/>
      <c r="P675" s="58"/>
      <c r="Q675" s="58"/>
      <c r="R675" s="58"/>
      <c r="S675" s="58"/>
      <c r="T675" s="58"/>
      <c r="U675" s="58"/>
      <c r="V675" s="58"/>
      <c r="W675" s="31"/>
      <c r="X675" s="31"/>
      <c r="AA675" s="6"/>
    </row>
    <row r="676" ht="14.25" customHeight="1">
      <c r="F676" s="80"/>
      <c r="L676" s="31"/>
      <c r="M676" s="31"/>
      <c r="N676" s="58"/>
      <c r="O676" s="58"/>
      <c r="P676" s="58"/>
      <c r="Q676" s="58"/>
      <c r="R676" s="58"/>
      <c r="S676" s="58"/>
      <c r="T676" s="58"/>
      <c r="U676" s="58"/>
      <c r="V676" s="58"/>
      <c r="W676" s="31"/>
      <c r="X676" s="31"/>
      <c r="AA676" s="6"/>
    </row>
    <row r="677" ht="14.25" customHeight="1">
      <c r="F677" s="80"/>
      <c r="L677" s="31"/>
      <c r="M677" s="31"/>
      <c r="N677" s="58"/>
      <c r="O677" s="58"/>
      <c r="P677" s="58"/>
      <c r="Q677" s="58"/>
      <c r="R677" s="58"/>
      <c r="S677" s="58"/>
      <c r="T677" s="58"/>
      <c r="U677" s="58"/>
      <c r="V677" s="58"/>
      <c r="W677" s="31"/>
      <c r="X677" s="31"/>
      <c r="AA677" s="6"/>
    </row>
    <row r="678" ht="14.25" customHeight="1">
      <c r="F678" s="80"/>
      <c r="L678" s="31"/>
      <c r="M678" s="31"/>
      <c r="N678" s="58"/>
      <c r="O678" s="58"/>
      <c r="P678" s="58"/>
      <c r="Q678" s="58"/>
      <c r="R678" s="58"/>
      <c r="S678" s="58"/>
      <c r="T678" s="58"/>
      <c r="U678" s="58"/>
      <c r="V678" s="58"/>
      <c r="W678" s="31"/>
      <c r="X678" s="31"/>
      <c r="AA678" s="6"/>
    </row>
    <row r="679" ht="14.25" customHeight="1">
      <c r="F679" s="80"/>
      <c r="L679" s="31"/>
      <c r="M679" s="31"/>
      <c r="N679" s="58"/>
      <c r="O679" s="58"/>
      <c r="P679" s="58"/>
      <c r="Q679" s="58"/>
      <c r="R679" s="58"/>
      <c r="S679" s="58"/>
      <c r="T679" s="58"/>
      <c r="U679" s="58"/>
      <c r="V679" s="58"/>
      <c r="W679" s="31"/>
      <c r="X679" s="31"/>
      <c r="AA679" s="6"/>
    </row>
    <row r="680" ht="14.25" customHeight="1">
      <c r="F680" s="80"/>
      <c r="L680" s="31"/>
      <c r="M680" s="31"/>
      <c r="N680" s="58"/>
      <c r="O680" s="58"/>
      <c r="P680" s="58"/>
      <c r="Q680" s="58"/>
      <c r="R680" s="58"/>
      <c r="S680" s="58"/>
      <c r="T680" s="58"/>
      <c r="U680" s="58"/>
      <c r="V680" s="58"/>
      <c r="W680" s="31"/>
      <c r="X680" s="31"/>
      <c r="AA680" s="6"/>
    </row>
    <row r="681" ht="14.25" customHeight="1">
      <c r="F681" s="80"/>
      <c r="L681" s="31"/>
      <c r="M681" s="31"/>
      <c r="N681" s="58"/>
      <c r="O681" s="58"/>
      <c r="P681" s="58"/>
      <c r="Q681" s="58"/>
      <c r="R681" s="58"/>
      <c r="S681" s="58"/>
      <c r="T681" s="58"/>
      <c r="U681" s="58"/>
      <c r="V681" s="58"/>
      <c r="W681" s="31"/>
      <c r="X681" s="31"/>
      <c r="AA681" s="6"/>
    </row>
    <row r="682" ht="14.25" customHeight="1">
      <c r="F682" s="80"/>
      <c r="L682" s="31"/>
      <c r="M682" s="31"/>
      <c r="N682" s="58"/>
      <c r="O682" s="58"/>
      <c r="P682" s="58"/>
      <c r="Q682" s="58"/>
      <c r="R682" s="58"/>
      <c r="S682" s="58"/>
      <c r="T682" s="58"/>
      <c r="U682" s="58"/>
      <c r="V682" s="58"/>
      <c r="W682" s="31"/>
      <c r="X682" s="31"/>
      <c r="AA682" s="6"/>
    </row>
    <row r="683" ht="14.25" customHeight="1">
      <c r="F683" s="80"/>
      <c r="L683" s="31"/>
      <c r="M683" s="31"/>
      <c r="N683" s="58"/>
      <c r="O683" s="58"/>
      <c r="P683" s="58"/>
      <c r="Q683" s="58"/>
      <c r="R683" s="58"/>
      <c r="S683" s="58"/>
      <c r="T683" s="58"/>
      <c r="U683" s="58"/>
      <c r="V683" s="58"/>
      <c r="W683" s="31"/>
      <c r="X683" s="31"/>
      <c r="AA683" s="6"/>
    </row>
    <row r="684" ht="14.25" customHeight="1">
      <c r="F684" s="80"/>
      <c r="L684" s="31"/>
      <c r="M684" s="31"/>
      <c r="N684" s="58"/>
      <c r="O684" s="58"/>
      <c r="P684" s="58"/>
      <c r="Q684" s="58"/>
      <c r="R684" s="58"/>
      <c r="S684" s="58"/>
      <c r="T684" s="58"/>
      <c r="U684" s="58"/>
      <c r="V684" s="58"/>
      <c r="W684" s="31"/>
      <c r="X684" s="31"/>
      <c r="AA684" s="6"/>
    </row>
    <row r="685" ht="14.25" customHeight="1">
      <c r="F685" s="80"/>
      <c r="L685" s="31"/>
      <c r="M685" s="31"/>
      <c r="N685" s="58"/>
      <c r="O685" s="58"/>
      <c r="P685" s="58"/>
      <c r="Q685" s="58"/>
      <c r="R685" s="58"/>
      <c r="S685" s="58"/>
      <c r="T685" s="58"/>
      <c r="U685" s="58"/>
      <c r="V685" s="58"/>
      <c r="W685" s="31"/>
      <c r="X685" s="31"/>
      <c r="AA685" s="6"/>
    </row>
    <row r="686" ht="14.25" customHeight="1">
      <c r="F686" s="80"/>
      <c r="L686" s="31"/>
      <c r="M686" s="31"/>
      <c r="N686" s="58"/>
      <c r="O686" s="58"/>
      <c r="P686" s="58"/>
      <c r="Q686" s="58"/>
      <c r="R686" s="58"/>
      <c r="S686" s="58"/>
      <c r="T686" s="58"/>
      <c r="U686" s="58"/>
      <c r="V686" s="58"/>
      <c r="W686" s="31"/>
      <c r="X686" s="31"/>
      <c r="AA686" s="6"/>
    </row>
    <row r="687" ht="14.25" customHeight="1">
      <c r="F687" s="80"/>
      <c r="L687" s="31"/>
      <c r="M687" s="31"/>
      <c r="N687" s="58"/>
      <c r="O687" s="58"/>
      <c r="P687" s="58"/>
      <c r="Q687" s="58"/>
      <c r="R687" s="58"/>
      <c r="S687" s="58"/>
      <c r="T687" s="58"/>
      <c r="U687" s="58"/>
      <c r="V687" s="58"/>
      <c r="W687" s="31"/>
      <c r="X687" s="31"/>
      <c r="AA687" s="6"/>
    </row>
    <row r="688" ht="14.25" customHeight="1">
      <c r="F688" s="80"/>
      <c r="L688" s="31"/>
      <c r="M688" s="31"/>
      <c r="N688" s="58"/>
      <c r="O688" s="58"/>
      <c r="P688" s="58"/>
      <c r="Q688" s="58"/>
      <c r="R688" s="58"/>
      <c r="S688" s="58"/>
      <c r="T688" s="58"/>
      <c r="U688" s="58"/>
      <c r="V688" s="58"/>
      <c r="W688" s="31"/>
      <c r="X688" s="31"/>
      <c r="AA688" s="6"/>
    </row>
    <row r="689" ht="14.25" customHeight="1">
      <c r="F689" s="80"/>
      <c r="L689" s="31"/>
      <c r="M689" s="31"/>
      <c r="N689" s="58"/>
      <c r="O689" s="58"/>
      <c r="P689" s="58"/>
      <c r="Q689" s="58"/>
      <c r="R689" s="58"/>
      <c r="S689" s="58"/>
      <c r="T689" s="58"/>
      <c r="U689" s="58"/>
      <c r="V689" s="58"/>
      <c r="W689" s="31"/>
      <c r="X689" s="31"/>
      <c r="AA689" s="6"/>
    </row>
    <row r="690" ht="14.25" customHeight="1">
      <c r="F690" s="80"/>
      <c r="L690" s="31"/>
      <c r="M690" s="31"/>
      <c r="N690" s="58"/>
      <c r="O690" s="58"/>
      <c r="P690" s="58"/>
      <c r="Q690" s="58"/>
      <c r="R690" s="58"/>
      <c r="S690" s="58"/>
      <c r="T690" s="58"/>
      <c r="U690" s="58"/>
      <c r="V690" s="58"/>
      <c r="W690" s="31"/>
      <c r="X690" s="31"/>
      <c r="AA690" s="6"/>
    </row>
    <row r="691" ht="14.25" customHeight="1">
      <c r="F691" s="80"/>
      <c r="L691" s="31"/>
      <c r="M691" s="31"/>
      <c r="N691" s="58"/>
      <c r="O691" s="58"/>
      <c r="P691" s="58"/>
      <c r="Q691" s="58"/>
      <c r="R691" s="58"/>
      <c r="S691" s="58"/>
      <c r="T691" s="58"/>
      <c r="U691" s="58"/>
      <c r="V691" s="58"/>
      <c r="W691" s="31"/>
      <c r="X691" s="31"/>
      <c r="AA691" s="6"/>
    </row>
    <row r="692" ht="14.25" customHeight="1">
      <c r="F692" s="80"/>
      <c r="L692" s="31"/>
      <c r="M692" s="31"/>
      <c r="N692" s="58"/>
      <c r="O692" s="58"/>
      <c r="P692" s="58"/>
      <c r="Q692" s="58"/>
      <c r="R692" s="58"/>
      <c r="S692" s="58"/>
      <c r="T692" s="58"/>
      <c r="U692" s="58"/>
      <c r="V692" s="58"/>
      <c r="W692" s="31"/>
      <c r="X692" s="31"/>
      <c r="AA692" s="6"/>
    </row>
    <row r="693" ht="14.25" customHeight="1">
      <c r="F693" s="80"/>
      <c r="L693" s="31"/>
      <c r="M693" s="31"/>
      <c r="N693" s="58"/>
      <c r="O693" s="58"/>
      <c r="P693" s="58"/>
      <c r="Q693" s="58"/>
      <c r="R693" s="58"/>
      <c r="S693" s="58"/>
      <c r="T693" s="58"/>
      <c r="U693" s="58"/>
      <c r="V693" s="58"/>
      <c r="W693" s="31"/>
      <c r="X693" s="31"/>
      <c r="AA693" s="6"/>
    </row>
    <row r="694" ht="14.25" customHeight="1">
      <c r="F694" s="80"/>
      <c r="L694" s="31"/>
      <c r="M694" s="31"/>
      <c r="N694" s="58"/>
      <c r="O694" s="58"/>
      <c r="P694" s="58"/>
      <c r="Q694" s="58"/>
      <c r="R694" s="58"/>
      <c r="S694" s="58"/>
      <c r="T694" s="58"/>
      <c r="U694" s="58"/>
      <c r="V694" s="58"/>
      <c r="W694" s="31"/>
      <c r="X694" s="31"/>
      <c r="AA694" s="6"/>
    </row>
    <row r="695" ht="14.25" customHeight="1">
      <c r="F695" s="80"/>
      <c r="L695" s="31"/>
      <c r="M695" s="31"/>
      <c r="N695" s="58"/>
      <c r="O695" s="58"/>
      <c r="P695" s="58"/>
      <c r="Q695" s="58"/>
      <c r="R695" s="58"/>
      <c r="S695" s="58"/>
      <c r="T695" s="58"/>
      <c r="U695" s="58"/>
      <c r="V695" s="58"/>
      <c r="W695" s="31"/>
      <c r="X695" s="31"/>
      <c r="AA695" s="6"/>
    </row>
    <row r="696" ht="14.25" customHeight="1">
      <c r="F696" s="80"/>
      <c r="L696" s="31"/>
      <c r="M696" s="31"/>
      <c r="N696" s="58"/>
      <c r="O696" s="58"/>
      <c r="P696" s="58"/>
      <c r="Q696" s="58"/>
      <c r="R696" s="58"/>
      <c r="S696" s="58"/>
      <c r="T696" s="58"/>
      <c r="U696" s="58"/>
      <c r="V696" s="58"/>
      <c r="W696" s="31"/>
      <c r="X696" s="31"/>
      <c r="AA696" s="6"/>
    </row>
    <row r="697" ht="14.25" customHeight="1">
      <c r="F697" s="80"/>
      <c r="L697" s="31"/>
      <c r="M697" s="31"/>
      <c r="N697" s="58"/>
      <c r="O697" s="58"/>
      <c r="P697" s="58"/>
      <c r="Q697" s="58"/>
      <c r="R697" s="58"/>
      <c r="S697" s="58"/>
      <c r="T697" s="58"/>
      <c r="U697" s="58"/>
      <c r="V697" s="58"/>
      <c r="W697" s="31"/>
      <c r="X697" s="31"/>
      <c r="AA697" s="6"/>
    </row>
    <row r="698" ht="14.25" customHeight="1">
      <c r="F698" s="80"/>
      <c r="L698" s="31"/>
      <c r="M698" s="31"/>
      <c r="N698" s="58"/>
      <c r="O698" s="58"/>
      <c r="P698" s="58"/>
      <c r="Q698" s="58"/>
      <c r="R698" s="58"/>
      <c r="S698" s="58"/>
      <c r="T698" s="58"/>
      <c r="U698" s="58"/>
      <c r="V698" s="58"/>
      <c r="W698" s="31"/>
      <c r="X698" s="31"/>
      <c r="AA698" s="6"/>
    </row>
    <row r="699" ht="14.25" customHeight="1">
      <c r="F699" s="80"/>
      <c r="L699" s="31"/>
      <c r="M699" s="31"/>
      <c r="N699" s="58"/>
      <c r="O699" s="58"/>
      <c r="P699" s="58"/>
      <c r="Q699" s="58"/>
      <c r="R699" s="58"/>
      <c r="S699" s="58"/>
      <c r="T699" s="58"/>
      <c r="U699" s="58"/>
      <c r="V699" s="58"/>
      <c r="W699" s="31"/>
      <c r="X699" s="31"/>
      <c r="AA699" s="6"/>
    </row>
    <row r="700" ht="14.25" customHeight="1">
      <c r="F700" s="80"/>
      <c r="L700" s="31"/>
      <c r="M700" s="31"/>
      <c r="N700" s="58"/>
      <c r="O700" s="58"/>
      <c r="P700" s="58"/>
      <c r="Q700" s="58"/>
      <c r="R700" s="58"/>
      <c r="S700" s="58"/>
      <c r="T700" s="58"/>
      <c r="U700" s="58"/>
      <c r="V700" s="58"/>
      <c r="W700" s="31"/>
      <c r="X700" s="31"/>
      <c r="AA700" s="6"/>
    </row>
    <row r="701" ht="14.25" customHeight="1">
      <c r="F701" s="80"/>
      <c r="L701" s="31"/>
      <c r="M701" s="31"/>
      <c r="N701" s="58"/>
      <c r="O701" s="58"/>
      <c r="P701" s="58"/>
      <c r="Q701" s="58"/>
      <c r="R701" s="58"/>
      <c r="S701" s="58"/>
      <c r="T701" s="58"/>
      <c r="U701" s="58"/>
      <c r="V701" s="58"/>
      <c r="W701" s="31"/>
      <c r="X701" s="31"/>
      <c r="AA701" s="6"/>
    </row>
    <row r="702" ht="14.25" customHeight="1">
      <c r="F702" s="80"/>
      <c r="L702" s="31"/>
      <c r="M702" s="31"/>
      <c r="N702" s="58"/>
      <c r="O702" s="58"/>
      <c r="P702" s="58"/>
      <c r="Q702" s="58"/>
      <c r="R702" s="58"/>
      <c r="S702" s="58"/>
      <c r="T702" s="58"/>
      <c r="U702" s="58"/>
      <c r="V702" s="58"/>
      <c r="W702" s="31"/>
      <c r="X702" s="31"/>
      <c r="AA702" s="6"/>
    </row>
    <row r="703" ht="14.25" customHeight="1">
      <c r="F703" s="80"/>
      <c r="L703" s="31"/>
      <c r="M703" s="31"/>
      <c r="N703" s="58"/>
      <c r="O703" s="58"/>
      <c r="P703" s="58"/>
      <c r="Q703" s="58"/>
      <c r="R703" s="58"/>
      <c r="S703" s="58"/>
      <c r="T703" s="58"/>
      <c r="U703" s="58"/>
      <c r="V703" s="58"/>
      <c r="W703" s="31"/>
      <c r="X703" s="31"/>
      <c r="AA703" s="6"/>
    </row>
    <row r="704" ht="14.25" customHeight="1">
      <c r="F704" s="80"/>
      <c r="L704" s="31"/>
      <c r="M704" s="31"/>
      <c r="N704" s="58"/>
      <c r="O704" s="58"/>
      <c r="P704" s="58"/>
      <c r="Q704" s="58"/>
      <c r="R704" s="58"/>
      <c r="S704" s="58"/>
      <c r="T704" s="58"/>
      <c r="U704" s="58"/>
      <c r="V704" s="58"/>
      <c r="W704" s="31"/>
      <c r="X704" s="31"/>
      <c r="AA704" s="6"/>
    </row>
    <row r="705" ht="14.25" customHeight="1">
      <c r="F705" s="80"/>
      <c r="L705" s="31"/>
      <c r="M705" s="31"/>
      <c r="N705" s="58"/>
      <c r="O705" s="58"/>
      <c r="P705" s="58"/>
      <c r="Q705" s="58"/>
      <c r="R705" s="58"/>
      <c r="S705" s="58"/>
      <c r="T705" s="58"/>
      <c r="U705" s="58"/>
      <c r="V705" s="58"/>
      <c r="W705" s="31"/>
      <c r="X705" s="31"/>
      <c r="AA705" s="6"/>
    </row>
    <row r="706" ht="14.25" customHeight="1">
      <c r="F706" s="80"/>
      <c r="L706" s="31"/>
      <c r="M706" s="31"/>
      <c r="N706" s="58"/>
      <c r="O706" s="58"/>
      <c r="P706" s="58"/>
      <c r="Q706" s="58"/>
      <c r="R706" s="58"/>
      <c r="S706" s="58"/>
      <c r="T706" s="58"/>
      <c r="U706" s="58"/>
      <c r="V706" s="58"/>
      <c r="W706" s="31"/>
      <c r="X706" s="31"/>
      <c r="AA706" s="6"/>
    </row>
    <row r="707" ht="14.25" customHeight="1">
      <c r="F707" s="80"/>
      <c r="L707" s="31"/>
      <c r="M707" s="31"/>
      <c r="N707" s="58"/>
      <c r="O707" s="58"/>
      <c r="P707" s="58"/>
      <c r="Q707" s="58"/>
      <c r="R707" s="58"/>
      <c r="S707" s="58"/>
      <c r="T707" s="58"/>
      <c r="U707" s="58"/>
      <c r="V707" s="58"/>
      <c r="W707" s="31"/>
      <c r="X707" s="31"/>
      <c r="AA707" s="6"/>
    </row>
    <row r="708" ht="14.25" customHeight="1">
      <c r="F708" s="80"/>
      <c r="L708" s="31"/>
      <c r="M708" s="31"/>
      <c r="N708" s="58"/>
      <c r="O708" s="58"/>
      <c r="P708" s="58"/>
      <c r="Q708" s="58"/>
      <c r="R708" s="58"/>
      <c r="S708" s="58"/>
      <c r="T708" s="58"/>
      <c r="U708" s="58"/>
      <c r="V708" s="58"/>
      <c r="W708" s="31"/>
      <c r="X708" s="31"/>
      <c r="AA708" s="6"/>
    </row>
    <row r="709" ht="14.25" customHeight="1">
      <c r="F709" s="80"/>
      <c r="L709" s="31"/>
      <c r="M709" s="31"/>
      <c r="N709" s="58"/>
      <c r="O709" s="58"/>
      <c r="P709" s="58"/>
      <c r="Q709" s="58"/>
      <c r="R709" s="58"/>
      <c r="S709" s="58"/>
      <c r="T709" s="58"/>
      <c r="U709" s="58"/>
      <c r="V709" s="58"/>
      <c r="W709" s="31"/>
      <c r="X709" s="31"/>
      <c r="AA709" s="6"/>
    </row>
    <row r="710" ht="14.25" customHeight="1">
      <c r="F710" s="80"/>
      <c r="L710" s="31"/>
      <c r="M710" s="31"/>
      <c r="N710" s="58"/>
      <c r="O710" s="58"/>
      <c r="P710" s="58"/>
      <c r="Q710" s="58"/>
      <c r="R710" s="58"/>
      <c r="S710" s="58"/>
      <c r="T710" s="58"/>
      <c r="U710" s="58"/>
      <c r="V710" s="58"/>
      <c r="W710" s="31"/>
      <c r="X710" s="31"/>
      <c r="AA710" s="6"/>
    </row>
    <row r="711" ht="14.25" customHeight="1">
      <c r="F711" s="80"/>
      <c r="L711" s="31"/>
      <c r="M711" s="31"/>
      <c r="N711" s="58"/>
      <c r="O711" s="58"/>
      <c r="P711" s="58"/>
      <c r="Q711" s="58"/>
      <c r="R711" s="58"/>
      <c r="S711" s="58"/>
      <c r="T711" s="58"/>
      <c r="U711" s="58"/>
      <c r="V711" s="58"/>
      <c r="W711" s="31"/>
      <c r="X711" s="31"/>
      <c r="AA711" s="6"/>
    </row>
    <row r="712" ht="14.25" customHeight="1">
      <c r="F712" s="80"/>
      <c r="L712" s="31"/>
      <c r="M712" s="31"/>
      <c r="N712" s="58"/>
      <c r="O712" s="58"/>
      <c r="P712" s="58"/>
      <c r="Q712" s="58"/>
      <c r="R712" s="58"/>
      <c r="S712" s="58"/>
      <c r="T712" s="58"/>
      <c r="U712" s="58"/>
      <c r="V712" s="58"/>
      <c r="W712" s="31"/>
      <c r="X712" s="31"/>
      <c r="AA712" s="6"/>
    </row>
    <row r="713" ht="14.25" customHeight="1">
      <c r="F713" s="80"/>
      <c r="L713" s="31"/>
      <c r="M713" s="31"/>
      <c r="N713" s="58"/>
      <c r="O713" s="58"/>
      <c r="P713" s="58"/>
      <c r="Q713" s="58"/>
      <c r="R713" s="58"/>
      <c r="S713" s="58"/>
      <c r="T713" s="58"/>
      <c r="U713" s="58"/>
      <c r="V713" s="58"/>
      <c r="W713" s="31"/>
      <c r="X713" s="31"/>
      <c r="AA713" s="6"/>
    </row>
    <row r="714" ht="14.25" customHeight="1">
      <c r="F714" s="80"/>
      <c r="L714" s="31"/>
      <c r="M714" s="31"/>
      <c r="N714" s="58"/>
      <c r="O714" s="58"/>
      <c r="P714" s="58"/>
      <c r="Q714" s="58"/>
      <c r="R714" s="58"/>
      <c r="S714" s="58"/>
      <c r="T714" s="58"/>
      <c r="U714" s="58"/>
      <c r="V714" s="58"/>
      <c r="W714" s="31"/>
      <c r="X714" s="31"/>
      <c r="AA714" s="6"/>
    </row>
    <row r="715" ht="14.25" customHeight="1">
      <c r="F715" s="80"/>
      <c r="L715" s="31"/>
      <c r="M715" s="31"/>
      <c r="N715" s="58"/>
      <c r="O715" s="58"/>
      <c r="P715" s="58"/>
      <c r="Q715" s="58"/>
      <c r="R715" s="58"/>
      <c r="S715" s="58"/>
      <c r="T715" s="58"/>
      <c r="U715" s="58"/>
      <c r="V715" s="58"/>
      <c r="W715" s="31"/>
      <c r="X715" s="31"/>
      <c r="AA715" s="6"/>
    </row>
    <row r="716" ht="14.25" customHeight="1">
      <c r="F716" s="80"/>
      <c r="L716" s="31"/>
      <c r="M716" s="31"/>
      <c r="N716" s="58"/>
      <c r="O716" s="58"/>
      <c r="P716" s="58"/>
      <c r="Q716" s="58"/>
      <c r="R716" s="58"/>
      <c r="S716" s="58"/>
      <c r="T716" s="58"/>
      <c r="U716" s="58"/>
      <c r="V716" s="58"/>
      <c r="W716" s="31"/>
      <c r="X716" s="31"/>
      <c r="AA716" s="6"/>
    </row>
    <row r="717" ht="14.25" customHeight="1">
      <c r="F717" s="80"/>
      <c r="L717" s="31"/>
      <c r="M717" s="31"/>
      <c r="N717" s="58"/>
      <c r="O717" s="58"/>
      <c r="P717" s="58"/>
      <c r="Q717" s="58"/>
      <c r="R717" s="58"/>
      <c r="S717" s="58"/>
      <c r="T717" s="58"/>
      <c r="U717" s="58"/>
      <c r="V717" s="58"/>
      <c r="W717" s="31"/>
      <c r="X717" s="31"/>
      <c r="AA717" s="6"/>
    </row>
    <row r="718" ht="14.25" customHeight="1">
      <c r="F718" s="80"/>
      <c r="L718" s="31"/>
      <c r="M718" s="31"/>
      <c r="N718" s="58"/>
      <c r="O718" s="58"/>
      <c r="P718" s="58"/>
      <c r="Q718" s="58"/>
      <c r="R718" s="58"/>
      <c r="S718" s="58"/>
      <c r="T718" s="58"/>
      <c r="U718" s="58"/>
      <c r="V718" s="58"/>
      <c r="W718" s="31"/>
      <c r="X718" s="31"/>
      <c r="AA718" s="6"/>
    </row>
    <row r="719" ht="14.25" customHeight="1">
      <c r="F719" s="80"/>
      <c r="L719" s="31"/>
      <c r="M719" s="31"/>
      <c r="N719" s="58"/>
      <c r="O719" s="58"/>
      <c r="P719" s="58"/>
      <c r="Q719" s="58"/>
      <c r="R719" s="58"/>
      <c r="S719" s="58"/>
      <c r="T719" s="58"/>
      <c r="U719" s="58"/>
      <c r="V719" s="58"/>
      <c r="W719" s="31"/>
      <c r="X719" s="31"/>
      <c r="AA719" s="6"/>
    </row>
    <row r="720" ht="14.25" customHeight="1">
      <c r="F720" s="80"/>
      <c r="L720" s="31"/>
      <c r="M720" s="31"/>
      <c r="N720" s="58"/>
      <c r="O720" s="58"/>
      <c r="P720" s="58"/>
      <c r="Q720" s="58"/>
      <c r="R720" s="58"/>
      <c r="S720" s="58"/>
      <c r="T720" s="58"/>
      <c r="U720" s="58"/>
      <c r="V720" s="58"/>
      <c r="W720" s="31"/>
      <c r="X720" s="31"/>
      <c r="AA720" s="6"/>
    </row>
    <row r="721" ht="14.25" customHeight="1">
      <c r="F721" s="80"/>
      <c r="L721" s="31"/>
      <c r="M721" s="31"/>
      <c r="N721" s="58"/>
      <c r="O721" s="58"/>
      <c r="P721" s="58"/>
      <c r="Q721" s="58"/>
      <c r="R721" s="58"/>
      <c r="S721" s="58"/>
      <c r="T721" s="58"/>
      <c r="U721" s="58"/>
      <c r="V721" s="58"/>
      <c r="W721" s="31"/>
      <c r="X721" s="31"/>
      <c r="AA721" s="6"/>
    </row>
    <row r="722" ht="14.25" customHeight="1">
      <c r="F722" s="80"/>
      <c r="L722" s="31"/>
      <c r="M722" s="31"/>
      <c r="N722" s="58"/>
      <c r="O722" s="58"/>
      <c r="P722" s="58"/>
      <c r="Q722" s="58"/>
      <c r="R722" s="58"/>
      <c r="S722" s="58"/>
      <c r="T722" s="58"/>
      <c r="U722" s="58"/>
      <c r="V722" s="58"/>
      <c r="W722" s="31"/>
      <c r="X722" s="31"/>
      <c r="AA722" s="6"/>
    </row>
    <row r="723" ht="14.25" customHeight="1">
      <c r="F723" s="80"/>
      <c r="L723" s="31"/>
      <c r="M723" s="31"/>
      <c r="N723" s="58"/>
      <c r="O723" s="58"/>
      <c r="P723" s="58"/>
      <c r="Q723" s="58"/>
      <c r="R723" s="58"/>
      <c r="S723" s="58"/>
      <c r="T723" s="58"/>
      <c r="U723" s="58"/>
      <c r="V723" s="58"/>
      <c r="W723" s="31"/>
      <c r="X723" s="31"/>
      <c r="AA723" s="6"/>
    </row>
    <row r="724" ht="14.25" customHeight="1">
      <c r="F724" s="80"/>
      <c r="L724" s="31"/>
      <c r="M724" s="31"/>
      <c r="N724" s="58"/>
      <c r="O724" s="58"/>
      <c r="P724" s="58"/>
      <c r="Q724" s="58"/>
      <c r="R724" s="58"/>
      <c r="S724" s="58"/>
      <c r="T724" s="58"/>
      <c r="U724" s="58"/>
      <c r="V724" s="58"/>
      <c r="W724" s="31"/>
      <c r="X724" s="31"/>
      <c r="AA724" s="6"/>
    </row>
    <row r="725" ht="14.25" customHeight="1">
      <c r="F725" s="80"/>
      <c r="L725" s="31"/>
      <c r="M725" s="31"/>
      <c r="N725" s="58"/>
      <c r="O725" s="58"/>
      <c r="P725" s="58"/>
      <c r="Q725" s="58"/>
      <c r="R725" s="58"/>
      <c r="S725" s="58"/>
      <c r="T725" s="58"/>
      <c r="U725" s="58"/>
      <c r="V725" s="58"/>
      <c r="W725" s="31"/>
      <c r="X725" s="31"/>
      <c r="AA725" s="6"/>
    </row>
    <row r="726" ht="14.25" customHeight="1">
      <c r="F726" s="80"/>
      <c r="L726" s="31"/>
      <c r="M726" s="31"/>
      <c r="N726" s="58"/>
      <c r="O726" s="58"/>
      <c r="P726" s="58"/>
      <c r="Q726" s="58"/>
      <c r="R726" s="58"/>
      <c r="S726" s="58"/>
      <c r="T726" s="58"/>
      <c r="U726" s="58"/>
      <c r="V726" s="58"/>
      <c r="W726" s="31"/>
      <c r="X726" s="31"/>
      <c r="AA726" s="6"/>
    </row>
    <row r="727" ht="14.25" customHeight="1">
      <c r="F727" s="80"/>
      <c r="L727" s="31"/>
      <c r="M727" s="31"/>
      <c r="N727" s="58"/>
      <c r="O727" s="58"/>
      <c r="P727" s="58"/>
      <c r="Q727" s="58"/>
      <c r="R727" s="58"/>
      <c r="S727" s="58"/>
      <c r="T727" s="58"/>
      <c r="U727" s="58"/>
      <c r="V727" s="58"/>
      <c r="W727" s="31"/>
      <c r="X727" s="31"/>
      <c r="AA727" s="6"/>
    </row>
    <row r="728" ht="14.25" customHeight="1">
      <c r="F728" s="80"/>
      <c r="L728" s="31"/>
      <c r="M728" s="31"/>
      <c r="N728" s="58"/>
      <c r="O728" s="58"/>
      <c r="P728" s="58"/>
      <c r="Q728" s="58"/>
      <c r="R728" s="58"/>
      <c r="S728" s="58"/>
      <c r="T728" s="58"/>
      <c r="U728" s="58"/>
      <c r="V728" s="58"/>
      <c r="W728" s="31"/>
      <c r="X728" s="31"/>
      <c r="AA728" s="6"/>
    </row>
    <row r="729" ht="14.25" customHeight="1">
      <c r="F729" s="80"/>
      <c r="L729" s="31"/>
      <c r="M729" s="31"/>
      <c r="N729" s="58"/>
      <c r="O729" s="58"/>
      <c r="P729" s="58"/>
      <c r="Q729" s="58"/>
      <c r="R729" s="58"/>
      <c r="S729" s="58"/>
      <c r="T729" s="58"/>
      <c r="U729" s="58"/>
      <c r="V729" s="58"/>
      <c r="W729" s="31"/>
      <c r="X729" s="31"/>
      <c r="AA729" s="6"/>
    </row>
    <row r="730" ht="14.25" customHeight="1">
      <c r="F730" s="80"/>
      <c r="L730" s="31"/>
      <c r="M730" s="31"/>
      <c r="N730" s="58"/>
      <c r="O730" s="58"/>
      <c r="P730" s="58"/>
      <c r="Q730" s="58"/>
      <c r="R730" s="58"/>
      <c r="S730" s="58"/>
      <c r="T730" s="58"/>
      <c r="U730" s="58"/>
      <c r="V730" s="58"/>
      <c r="W730" s="31"/>
      <c r="X730" s="31"/>
      <c r="AA730" s="6"/>
    </row>
    <row r="731" ht="14.25" customHeight="1">
      <c r="F731" s="80"/>
      <c r="L731" s="31"/>
      <c r="M731" s="31"/>
      <c r="N731" s="58"/>
      <c r="O731" s="58"/>
      <c r="P731" s="58"/>
      <c r="Q731" s="58"/>
      <c r="R731" s="58"/>
      <c r="S731" s="58"/>
      <c r="T731" s="58"/>
      <c r="U731" s="58"/>
      <c r="V731" s="58"/>
      <c r="W731" s="31"/>
      <c r="X731" s="31"/>
      <c r="AA731" s="6"/>
    </row>
    <row r="732" ht="14.25" customHeight="1">
      <c r="F732" s="80"/>
      <c r="L732" s="31"/>
      <c r="M732" s="31"/>
      <c r="N732" s="58"/>
      <c r="O732" s="58"/>
      <c r="P732" s="58"/>
      <c r="Q732" s="58"/>
      <c r="R732" s="58"/>
      <c r="S732" s="58"/>
      <c r="T732" s="58"/>
      <c r="U732" s="58"/>
      <c r="V732" s="58"/>
      <c r="W732" s="31"/>
      <c r="X732" s="31"/>
      <c r="AA732" s="6"/>
    </row>
    <row r="733" ht="14.25" customHeight="1">
      <c r="F733" s="80"/>
      <c r="L733" s="31"/>
      <c r="M733" s="31"/>
      <c r="N733" s="58"/>
      <c r="O733" s="58"/>
      <c r="P733" s="58"/>
      <c r="Q733" s="58"/>
      <c r="R733" s="58"/>
      <c r="S733" s="58"/>
      <c r="T733" s="58"/>
      <c r="U733" s="58"/>
      <c r="V733" s="58"/>
      <c r="W733" s="31"/>
      <c r="X733" s="31"/>
      <c r="AA733" s="6"/>
    </row>
    <row r="734" ht="14.25" customHeight="1">
      <c r="F734" s="80"/>
      <c r="L734" s="31"/>
      <c r="M734" s="31"/>
      <c r="N734" s="58"/>
      <c r="O734" s="58"/>
      <c r="P734" s="58"/>
      <c r="Q734" s="58"/>
      <c r="R734" s="58"/>
      <c r="S734" s="58"/>
      <c r="T734" s="58"/>
      <c r="U734" s="58"/>
      <c r="V734" s="58"/>
      <c r="W734" s="31"/>
      <c r="X734" s="31"/>
      <c r="AA734" s="6"/>
    </row>
    <row r="735" ht="14.25" customHeight="1">
      <c r="F735" s="80"/>
      <c r="L735" s="31"/>
      <c r="M735" s="31"/>
      <c r="N735" s="58"/>
      <c r="O735" s="58"/>
      <c r="P735" s="58"/>
      <c r="Q735" s="58"/>
      <c r="R735" s="58"/>
      <c r="S735" s="58"/>
      <c r="T735" s="58"/>
      <c r="U735" s="58"/>
      <c r="V735" s="58"/>
      <c r="W735" s="31"/>
      <c r="X735" s="31"/>
      <c r="AA735" s="6"/>
    </row>
    <row r="736" ht="14.25" customHeight="1">
      <c r="F736" s="80"/>
      <c r="L736" s="31"/>
      <c r="M736" s="31"/>
      <c r="N736" s="58"/>
      <c r="O736" s="58"/>
      <c r="P736" s="58"/>
      <c r="Q736" s="58"/>
      <c r="R736" s="58"/>
      <c r="S736" s="58"/>
      <c r="T736" s="58"/>
      <c r="U736" s="58"/>
      <c r="V736" s="58"/>
      <c r="W736" s="31"/>
      <c r="X736" s="31"/>
      <c r="AA736" s="6"/>
    </row>
    <row r="737" ht="14.25" customHeight="1">
      <c r="F737" s="80"/>
      <c r="L737" s="31"/>
      <c r="M737" s="31"/>
      <c r="N737" s="58"/>
      <c r="O737" s="58"/>
      <c r="P737" s="58"/>
      <c r="Q737" s="58"/>
      <c r="R737" s="58"/>
      <c r="S737" s="58"/>
      <c r="T737" s="58"/>
      <c r="U737" s="58"/>
      <c r="V737" s="58"/>
      <c r="W737" s="31"/>
      <c r="X737" s="31"/>
      <c r="AA737" s="6"/>
    </row>
    <row r="738" ht="14.25" customHeight="1">
      <c r="F738" s="80"/>
      <c r="L738" s="31"/>
      <c r="M738" s="31"/>
      <c r="N738" s="58"/>
      <c r="O738" s="58"/>
      <c r="P738" s="58"/>
      <c r="Q738" s="58"/>
      <c r="R738" s="58"/>
      <c r="S738" s="58"/>
      <c r="T738" s="58"/>
      <c r="U738" s="58"/>
      <c r="V738" s="58"/>
      <c r="W738" s="31"/>
      <c r="X738" s="31"/>
      <c r="AA738" s="6"/>
    </row>
    <row r="739" ht="14.25" customHeight="1">
      <c r="F739" s="80"/>
      <c r="L739" s="31"/>
      <c r="M739" s="31"/>
      <c r="N739" s="58"/>
      <c r="O739" s="58"/>
      <c r="P739" s="58"/>
      <c r="Q739" s="58"/>
      <c r="R739" s="58"/>
      <c r="S739" s="58"/>
      <c r="T739" s="58"/>
      <c r="U739" s="58"/>
      <c r="V739" s="58"/>
      <c r="W739" s="31"/>
      <c r="X739" s="31"/>
      <c r="AA739" s="6"/>
    </row>
    <row r="740" ht="14.25" customHeight="1">
      <c r="F740" s="80"/>
      <c r="L740" s="31"/>
      <c r="M740" s="31"/>
      <c r="N740" s="58"/>
      <c r="O740" s="58"/>
      <c r="P740" s="58"/>
      <c r="Q740" s="58"/>
      <c r="R740" s="58"/>
      <c r="S740" s="58"/>
      <c r="T740" s="58"/>
      <c r="U740" s="58"/>
      <c r="V740" s="58"/>
      <c r="W740" s="31"/>
      <c r="X740" s="31"/>
      <c r="AA740" s="6"/>
    </row>
    <row r="741" ht="14.25" customHeight="1">
      <c r="F741" s="80"/>
      <c r="L741" s="31"/>
      <c r="M741" s="31"/>
      <c r="N741" s="58"/>
      <c r="O741" s="58"/>
      <c r="P741" s="58"/>
      <c r="Q741" s="58"/>
      <c r="R741" s="58"/>
      <c r="S741" s="58"/>
      <c r="T741" s="58"/>
      <c r="U741" s="58"/>
      <c r="V741" s="58"/>
      <c r="W741" s="31"/>
      <c r="X741" s="31"/>
      <c r="AA741" s="6"/>
    </row>
    <row r="742" ht="14.25" customHeight="1">
      <c r="F742" s="80"/>
      <c r="L742" s="31"/>
      <c r="M742" s="31"/>
      <c r="N742" s="58"/>
      <c r="O742" s="58"/>
      <c r="P742" s="58"/>
      <c r="Q742" s="58"/>
      <c r="R742" s="58"/>
      <c r="S742" s="58"/>
      <c r="T742" s="58"/>
      <c r="U742" s="58"/>
      <c r="V742" s="58"/>
      <c r="W742" s="31"/>
      <c r="X742" s="31"/>
      <c r="AA742" s="6"/>
    </row>
    <row r="743" ht="14.25" customHeight="1">
      <c r="F743" s="80"/>
      <c r="L743" s="31"/>
      <c r="M743" s="31"/>
      <c r="N743" s="58"/>
      <c r="O743" s="58"/>
      <c r="P743" s="58"/>
      <c r="Q743" s="58"/>
      <c r="R743" s="58"/>
      <c r="S743" s="58"/>
      <c r="T743" s="58"/>
      <c r="U743" s="58"/>
      <c r="V743" s="58"/>
      <c r="W743" s="31"/>
      <c r="X743" s="31"/>
      <c r="AA743" s="6"/>
    </row>
    <row r="744" ht="14.25" customHeight="1">
      <c r="F744" s="80"/>
      <c r="L744" s="31"/>
      <c r="M744" s="31"/>
      <c r="N744" s="58"/>
      <c r="O744" s="58"/>
      <c r="P744" s="58"/>
      <c r="Q744" s="58"/>
      <c r="R744" s="58"/>
      <c r="S744" s="58"/>
      <c r="T744" s="58"/>
      <c r="U744" s="58"/>
      <c r="V744" s="58"/>
      <c r="W744" s="31"/>
      <c r="X744" s="31"/>
      <c r="AA744" s="6"/>
    </row>
    <row r="745" ht="14.25" customHeight="1">
      <c r="F745" s="80"/>
      <c r="L745" s="31"/>
      <c r="M745" s="31"/>
      <c r="N745" s="58"/>
      <c r="O745" s="58"/>
      <c r="P745" s="58"/>
      <c r="Q745" s="58"/>
      <c r="R745" s="58"/>
      <c r="S745" s="58"/>
      <c r="T745" s="58"/>
      <c r="U745" s="58"/>
      <c r="V745" s="58"/>
      <c r="W745" s="31"/>
      <c r="X745" s="31"/>
      <c r="AA745" s="6"/>
    </row>
    <row r="746" ht="14.25" customHeight="1">
      <c r="F746" s="80"/>
      <c r="L746" s="31"/>
      <c r="M746" s="31"/>
      <c r="N746" s="58"/>
      <c r="O746" s="58"/>
      <c r="P746" s="58"/>
      <c r="Q746" s="58"/>
      <c r="R746" s="58"/>
      <c r="S746" s="58"/>
      <c r="T746" s="58"/>
      <c r="U746" s="58"/>
      <c r="V746" s="58"/>
      <c r="W746" s="31"/>
      <c r="X746" s="31"/>
      <c r="AA746" s="6"/>
    </row>
    <row r="747" ht="14.25" customHeight="1">
      <c r="F747" s="80"/>
      <c r="L747" s="31"/>
      <c r="M747" s="31"/>
      <c r="N747" s="58"/>
      <c r="O747" s="58"/>
      <c r="P747" s="58"/>
      <c r="Q747" s="58"/>
      <c r="R747" s="58"/>
      <c r="S747" s="58"/>
      <c r="T747" s="58"/>
      <c r="U747" s="58"/>
      <c r="V747" s="58"/>
      <c r="W747" s="31"/>
      <c r="X747" s="31"/>
      <c r="AA747" s="6"/>
    </row>
    <row r="748" ht="14.25" customHeight="1">
      <c r="F748" s="80"/>
      <c r="L748" s="31"/>
      <c r="M748" s="31"/>
      <c r="N748" s="58"/>
      <c r="O748" s="58"/>
      <c r="P748" s="58"/>
      <c r="Q748" s="58"/>
      <c r="R748" s="58"/>
      <c r="S748" s="58"/>
      <c r="T748" s="58"/>
      <c r="U748" s="58"/>
      <c r="V748" s="58"/>
      <c r="W748" s="31"/>
      <c r="X748" s="31"/>
      <c r="AA748" s="6"/>
    </row>
    <row r="749" ht="14.25" customHeight="1">
      <c r="F749" s="80"/>
      <c r="L749" s="31"/>
      <c r="M749" s="31"/>
      <c r="N749" s="58"/>
      <c r="O749" s="58"/>
      <c r="P749" s="58"/>
      <c r="Q749" s="58"/>
      <c r="R749" s="58"/>
      <c r="S749" s="58"/>
      <c r="T749" s="58"/>
      <c r="U749" s="58"/>
      <c r="V749" s="58"/>
      <c r="W749" s="31"/>
      <c r="X749" s="31"/>
      <c r="AA749" s="6"/>
    </row>
    <row r="750" ht="14.25" customHeight="1">
      <c r="F750" s="80"/>
      <c r="L750" s="31"/>
      <c r="M750" s="31"/>
      <c r="N750" s="58"/>
      <c r="O750" s="58"/>
      <c r="P750" s="58"/>
      <c r="Q750" s="58"/>
      <c r="R750" s="58"/>
      <c r="S750" s="58"/>
      <c r="T750" s="58"/>
      <c r="U750" s="58"/>
      <c r="V750" s="58"/>
      <c r="W750" s="31"/>
      <c r="X750" s="31"/>
      <c r="AA750" s="6"/>
    </row>
    <row r="751" ht="14.25" customHeight="1">
      <c r="F751" s="80"/>
      <c r="L751" s="31"/>
      <c r="M751" s="31"/>
      <c r="N751" s="58"/>
      <c r="O751" s="58"/>
      <c r="P751" s="58"/>
      <c r="Q751" s="58"/>
      <c r="R751" s="58"/>
      <c r="S751" s="58"/>
      <c r="T751" s="58"/>
      <c r="U751" s="58"/>
      <c r="V751" s="58"/>
      <c r="W751" s="31"/>
      <c r="X751" s="31"/>
      <c r="AA751" s="6"/>
    </row>
    <row r="752" ht="14.25" customHeight="1">
      <c r="F752" s="80"/>
      <c r="L752" s="31"/>
      <c r="M752" s="31"/>
      <c r="N752" s="58"/>
      <c r="O752" s="58"/>
      <c r="P752" s="58"/>
      <c r="Q752" s="58"/>
      <c r="R752" s="58"/>
      <c r="S752" s="58"/>
      <c r="T752" s="58"/>
      <c r="U752" s="58"/>
      <c r="V752" s="58"/>
      <c r="W752" s="31"/>
      <c r="X752" s="31"/>
      <c r="AA752" s="6"/>
    </row>
    <row r="753" ht="14.25" customHeight="1">
      <c r="F753" s="80"/>
      <c r="L753" s="31"/>
      <c r="M753" s="31"/>
      <c r="N753" s="58"/>
      <c r="O753" s="58"/>
      <c r="P753" s="58"/>
      <c r="Q753" s="58"/>
      <c r="R753" s="58"/>
      <c r="S753" s="58"/>
      <c r="T753" s="58"/>
      <c r="U753" s="58"/>
      <c r="V753" s="58"/>
      <c r="W753" s="31"/>
      <c r="X753" s="31"/>
      <c r="AA753" s="6"/>
    </row>
    <row r="754" ht="14.25" customHeight="1">
      <c r="F754" s="80"/>
      <c r="L754" s="31"/>
      <c r="M754" s="31"/>
      <c r="N754" s="58"/>
      <c r="O754" s="58"/>
      <c r="P754" s="58"/>
      <c r="Q754" s="58"/>
      <c r="R754" s="58"/>
      <c r="S754" s="58"/>
      <c r="T754" s="58"/>
      <c r="U754" s="58"/>
      <c r="V754" s="58"/>
      <c r="W754" s="31"/>
      <c r="X754" s="31"/>
      <c r="AA754" s="6"/>
    </row>
    <row r="755" ht="14.25" customHeight="1">
      <c r="F755" s="80"/>
      <c r="L755" s="31"/>
      <c r="M755" s="31"/>
      <c r="N755" s="58"/>
      <c r="O755" s="58"/>
      <c r="P755" s="58"/>
      <c r="Q755" s="58"/>
      <c r="R755" s="58"/>
      <c r="S755" s="58"/>
      <c r="T755" s="58"/>
      <c r="U755" s="58"/>
      <c r="V755" s="58"/>
      <c r="W755" s="31"/>
      <c r="X755" s="31"/>
      <c r="AA755" s="6"/>
    </row>
    <row r="756" ht="14.25" customHeight="1">
      <c r="F756" s="80"/>
      <c r="L756" s="31"/>
      <c r="M756" s="31"/>
      <c r="N756" s="58"/>
      <c r="O756" s="58"/>
      <c r="P756" s="58"/>
      <c r="Q756" s="58"/>
      <c r="R756" s="58"/>
      <c r="S756" s="58"/>
      <c r="T756" s="58"/>
      <c r="U756" s="58"/>
      <c r="V756" s="58"/>
      <c r="W756" s="31"/>
      <c r="X756" s="31"/>
      <c r="AA756" s="6"/>
    </row>
    <row r="757" ht="14.25" customHeight="1">
      <c r="F757" s="80"/>
      <c r="L757" s="31"/>
      <c r="M757" s="31"/>
      <c r="N757" s="58"/>
      <c r="O757" s="58"/>
      <c r="P757" s="58"/>
      <c r="Q757" s="58"/>
      <c r="R757" s="58"/>
      <c r="S757" s="58"/>
      <c r="T757" s="58"/>
      <c r="U757" s="58"/>
      <c r="V757" s="58"/>
      <c r="W757" s="31"/>
      <c r="X757" s="31"/>
      <c r="AA757" s="6"/>
    </row>
    <row r="758" ht="14.25" customHeight="1">
      <c r="F758" s="80"/>
      <c r="L758" s="31"/>
      <c r="M758" s="31"/>
      <c r="N758" s="58"/>
      <c r="O758" s="58"/>
      <c r="P758" s="58"/>
      <c r="Q758" s="58"/>
      <c r="R758" s="58"/>
      <c r="S758" s="58"/>
      <c r="T758" s="58"/>
      <c r="U758" s="58"/>
      <c r="V758" s="58"/>
      <c r="W758" s="31"/>
      <c r="X758" s="31"/>
      <c r="AA758" s="6"/>
    </row>
    <row r="759" ht="14.25" customHeight="1">
      <c r="F759" s="80"/>
      <c r="L759" s="31"/>
      <c r="M759" s="31"/>
      <c r="N759" s="58"/>
      <c r="O759" s="58"/>
      <c r="P759" s="58"/>
      <c r="Q759" s="58"/>
      <c r="R759" s="58"/>
      <c r="S759" s="58"/>
      <c r="T759" s="58"/>
      <c r="U759" s="58"/>
      <c r="V759" s="58"/>
      <c r="W759" s="31"/>
      <c r="X759" s="31"/>
      <c r="AA759" s="6"/>
    </row>
    <row r="760" ht="14.25" customHeight="1">
      <c r="F760" s="80"/>
      <c r="L760" s="31"/>
      <c r="M760" s="31"/>
      <c r="N760" s="58"/>
      <c r="O760" s="58"/>
      <c r="P760" s="58"/>
      <c r="Q760" s="58"/>
      <c r="R760" s="58"/>
      <c r="S760" s="58"/>
      <c r="T760" s="58"/>
      <c r="U760" s="58"/>
      <c r="V760" s="58"/>
      <c r="W760" s="31"/>
      <c r="X760" s="31"/>
      <c r="AA760" s="6"/>
    </row>
    <row r="761" ht="14.25" customHeight="1">
      <c r="F761" s="80"/>
      <c r="L761" s="31"/>
      <c r="M761" s="31"/>
      <c r="N761" s="58"/>
      <c r="O761" s="58"/>
      <c r="P761" s="58"/>
      <c r="Q761" s="58"/>
      <c r="R761" s="58"/>
      <c r="S761" s="58"/>
      <c r="T761" s="58"/>
      <c r="U761" s="58"/>
      <c r="V761" s="58"/>
      <c r="W761" s="31"/>
      <c r="X761" s="31"/>
      <c r="AA761" s="6"/>
    </row>
    <row r="762" ht="14.25" customHeight="1">
      <c r="F762" s="80"/>
      <c r="L762" s="31"/>
      <c r="M762" s="31"/>
      <c r="N762" s="58"/>
      <c r="O762" s="58"/>
      <c r="P762" s="58"/>
      <c r="Q762" s="58"/>
      <c r="R762" s="58"/>
      <c r="S762" s="58"/>
      <c r="T762" s="58"/>
      <c r="U762" s="58"/>
      <c r="V762" s="58"/>
      <c r="W762" s="31"/>
      <c r="X762" s="31"/>
      <c r="AA762" s="6"/>
    </row>
    <row r="763" ht="14.25" customHeight="1">
      <c r="F763" s="80"/>
      <c r="L763" s="31"/>
      <c r="M763" s="31"/>
      <c r="N763" s="58"/>
      <c r="O763" s="58"/>
      <c r="P763" s="58"/>
      <c r="Q763" s="58"/>
      <c r="R763" s="58"/>
      <c r="S763" s="58"/>
      <c r="T763" s="58"/>
      <c r="U763" s="58"/>
      <c r="V763" s="58"/>
      <c r="W763" s="31"/>
      <c r="X763" s="31"/>
      <c r="AA763" s="6"/>
    </row>
    <row r="764" ht="14.25" customHeight="1">
      <c r="F764" s="80"/>
      <c r="L764" s="31"/>
      <c r="M764" s="31"/>
      <c r="N764" s="58"/>
      <c r="O764" s="58"/>
      <c r="P764" s="58"/>
      <c r="Q764" s="58"/>
      <c r="R764" s="58"/>
      <c r="S764" s="58"/>
      <c r="T764" s="58"/>
      <c r="U764" s="58"/>
      <c r="V764" s="58"/>
      <c r="W764" s="31"/>
      <c r="X764" s="31"/>
      <c r="AA764" s="6"/>
    </row>
    <row r="765" ht="14.25" customHeight="1">
      <c r="F765" s="80"/>
      <c r="L765" s="31"/>
      <c r="M765" s="31"/>
      <c r="N765" s="58"/>
      <c r="O765" s="58"/>
      <c r="P765" s="58"/>
      <c r="Q765" s="58"/>
      <c r="R765" s="58"/>
      <c r="S765" s="58"/>
      <c r="T765" s="58"/>
      <c r="U765" s="58"/>
      <c r="V765" s="58"/>
      <c r="W765" s="31"/>
      <c r="X765" s="31"/>
      <c r="AA765" s="6"/>
    </row>
    <row r="766" ht="14.25" customHeight="1">
      <c r="F766" s="80"/>
      <c r="L766" s="31"/>
      <c r="M766" s="31"/>
      <c r="N766" s="58"/>
      <c r="O766" s="58"/>
      <c r="P766" s="58"/>
      <c r="Q766" s="58"/>
      <c r="R766" s="58"/>
      <c r="S766" s="58"/>
      <c r="T766" s="58"/>
      <c r="U766" s="58"/>
      <c r="V766" s="58"/>
      <c r="W766" s="31"/>
      <c r="X766" s="31"/>
      <c r="AA766" s="6"/>
    </row>
    <row r="767" ht="14.25" customHeight="1">
      <c r="F767" s="80"/>
      <c r="L767" s="31"/>
      <c r="M767" s="31"/>
      <c r="N767" s="58"/>
      <c r="O767" s="58"/>
      <c r="P767" s="58"/>
      <c r="Q767" s="58"/>
      <c r="R767" s="58"/>
      <c r="S767" s="58"/>
      <c r="T767" s="58"/>
      <c r="U767" s="58"/>
      <c r="V767" s="58"/>
      <c r="W767" s="31"/>
      <c r="X767" s="31"/>
      <c r="AA767" s="6"/>
    </row>
    <row r="768" ht="14.25" customHeight="1">
      <c r="F768" s="80"/>
      <c r="L768" s="31"/>
      <c r="M768" s="31"/>
      <c r="N768" s="58"/>
      <c r="O768" s="58"/>
      <c r="P768" s="58"/>
      <c r="Q768" s="58"/>
      <c r="R768" s="58"/>
      <c r="S768" s="58"/>
      <c r="T768" s="58"/>
      <c r="U768" s="58"/>
      <c r="V768" s="58"/>
      <c r="W768" s="31"/>
      <c r="X768" s="31"/>
      <c r="AA768" s="6"/>
    </row>
    <row r="769" ht="14.25" customHeight="1">
      <c r="F769" s="80"/>
      <c r="L769" s="31"/>
      <c r="M769" s="31"/>
      <c r="N769" s="58"/>
      <c r="O769" s="58"/>
      <c r="P769" s="58"/>
      <c r="Q769" s="58"/>
      <c r="R769" s="58"/>
      <c r="S769" s="58"/>
      <c r="T769" s="58"/>
      <c r="U769" s="58"/>
      <c r="V769" s="58"/>
      <c r="W769" s="31"/>
      <c r="X769" s="31"/>
      <c r="AA769" s="6"/>
    </row>
    <row r="770" ht="14.25" customHeight="1">
      <c r="F770" s="80"/>
      <c r="L770" s="31"/>
      <c r="M770" s="31"/>
      <c r="N770" s="58"/>
      <c r="O770" s="58"/>
      <c r="P770" s="58"/>
      <c r="Q770" s="58"/>
      <c r="R770" s="58"/>
      <c r="S770" s="58"/>
      <c r="T770" s="58"/>
      <c r="U770" s="58"/>
      <c r="V770" s="58"/>
      <c r="W770" s="31"/>
      <c r="X770" s="31"/>
      <c r="AA770" s="6"/>
    </row>
    <row r="771" ht="14.25" customHeight="1">
      <c r="F771" s="80"/>
      <c r="L771" s="31"/>
      <c r="M771" s="31"/>
      <c r="N771" s="58"/>
      <c r="O771" s="58"/>
      <c r="P771" s="58"/>
      <c r="Q771" s="58"/>
      <c r="R771" s="58"/>
      <c r="S771" s="58"/>
      <c r="T771" s="58"/>
      <c r="U771" s="58"/>
      <c r="V771" s="58"/>
      <c r="W771" s="31"/>
      <c r="X771" s="31"/>
      <c r="AA771" s="6"/>
    </row>
    <row r="772" ht="14.25" customHeight="1">
      <c r="F772" s="80"/>
      <c r="L772" s="31"/>
      <c r="M772" s="31"/>
      <c r="N772" s="58"/>
      <c r="O772" s="58"/>
      <c r="P772" s="58"/>
      <c r="Q772" s="58"/>
      <c r="R772" s="58"/>
      <c r="S772" s="58"/>
      <c r="T772" s="58"/>
      <c r="U772" s="58"/>
      <c r="V772" s="58"/>
      <c r="W772" s="31"/>
      <c r="X772" s="31"/>
      <c r="AA772" s="6"/>
    </row>
    <row r="773" ht="14.25" customHeight="1">
      <c r="F773" s="80"/>
      <c r="L773" s="31"/>
      <c r="M773" s="31"/>
      <c r="N773" s="58"/>
      <c r="O773" s="58"/>
      <c r="P773" s="58"/>
      <c r="Q773" s="58"/>
      <c r="R773" s="58"/>
      <c r="S773" s="58"/>
      <c r="T773" s="58"/>
      <c r="U773" s="58"/>
      <c r="V773" s="58"/>
      <c r="W773" s="31"/>
      <c r="X773" s="31"/>
      <c r="AA773" s="6"/>
    </row>
    <row r="774" ht="14.25" customHeight="1">
      <c r="F774" s="80"/>
      <c r="L774" s="31"/>
      <c r="M774" s="31"/>
      <c r="N774" s="58"/>
      <c r="O774" s="58"/>
      <c r="P774" s="58"/>
      <c r="Q774" s="58"/>
      <c r="R774" s="58"/>
      <c r="S774" s="58"/>
      <c r="T774" s="58"/>
      <c r="U774" s="58"/>
      <c r="V774" s="58"/>
      <c r="W774" s="31"/>
      <c r="X774" s="31"/>
      <c r="AA774" s="6"/>
    </row>
    <row r="775" ht="14.25" customHeight="1">
      <c r="F775" s="80"/>
      <c r="L775" s="31"/>
      <c r="M775" s="31"/>
      <c r="N775" s="58"/>
      <c r="O775" s="58"/>
      <c r="P775" s="58"/>
      <c r="Q775" s="58"/>
      <c r="R775" s="58"/>
      <c r="S775" s="58"/>
      <c r="T775" s="58"/>
      <c r="U775" s="58"/>
      <c r="V775" s="58"/>
      <c r="W775" s="31"/>
      <c r="X775" s="31"/>
      <c r="AA775" s="6"/>
    </row>
    <row r="776" ht="14.25" customHeight="1">
      <c r="F776" s="80"/>
      <c r="L776" s="31"/>
      <c r="M776" s="31"/>
      <c r="N776" s="58"/>
      <c r="O776" s="58"/>
      <c r="P776" s="58"/>
      <c r="Q776" s="58"/>
      <c r="R776" s="58"/>
      <c r="S776" s="58"/>
      <c r="T776" s="58"/>
      <c r="U776" s="58"/>
      <c r="V776" s="58"/>
      <c r="W776" s="31"/>
      <c r="X776" s="31"/>
      <c r="AA776" s="6"/>
    </row>
    <row r="777" ht="14.25" customHeight="1">
      <c r="F777" s="80"/>
      <c r="L777" s="31"/>
      <c r="M777" s="31"/>
      <c r="N777" s="58"/>
      <c r="O777" s="58"/>
      <c r="P777" s="58"/>
      <c r="Q777" s="58"/>
      <c r="R777" s="58"/>
      <c r="S777" s="58"/>
      <c r="T777" s="58"/>
      <c r="U777" s="58"/>
      <c r="V777" s="58"/>
      <c r="W777" s="31"/>
      <c r="X777" s="31"/>
      <c r="AA777" s="6"/>
    </row>
    <row r="778" ht="14.25" customHeight="1">
      <c r="F778" s="80"/>
      <c r="L778" s="31"/>
      <c r="M778" s="31"/>
      <c r="N778" s="58"/>
      <c r="O778" s="58"/>
      <c r="P778" s="58"/>
      <c r="Q778" s="58"/>
      <c r="R778" s="58"/>
      <c r="S778" s="58"/>
      <c r="T778" s="58"/>
      <c r="U778" s="58"/>
      <c r="V778" s="58"/>
      <c r="W778" s="31"/>
      <c r="X778" s="31"/>
      <c r="AA778" s="6"/>
    </row>
    <row r="779" ht="14.25" customHeight="1">
      <c r="F779" s="80"/>
      <c r="L779" s="31"/>
      <c r="M779" s="31"/>
      <c r="N779" s="58"/>
      <c r="O779" s="58"/>
      <c r="P779" s="58"/>
      <c r="Q779" s="58"/>
      <c r="R779" s="58"/>
      <c r="S779" s="58"/>
      <c r="T779" s="58"/>
      <c r="U779" s="58"/>
      <c r="V779" s="58"/>
      <c r="W779" s="31"/>
      <c r="X779" s="31"/>
      <c r="AA779" s="6"/>
    </row>
    <row r="780" ht="14.25" customHeight="1">
      <c r="F780" s="80"/>
      <c r="L780" s="31"/>
      <c r="M780" s="31"/>
      <c r="N780" s="58"/>
      <c r="O780" s="58"/>
      <c r="P780" s="58"/>
      <c r="Q780" s="58"/>
      <c r="R780" s="58"/>
      <c r="S780" s="58"/>
      <c r="T780" s="58"/>
      <c r="U780" s="58"/>
      <c r="V780" s="58"/>
      <c r="W780" s="31"/>
      <c r="X780" s="31"/>
      <c r="AA780" s="6"/>
    </row>
    <row r="781" ht="14.25" customHeight="1">
      <c r="F781" s="80"/>
      <c r="L781" s="31"/>
      <c r="M781" s="31"/>
      <c r="N781" s="58"/>
      <c r="O781" s="58"/>
      <c r="P781" s="58"/>
      <c r="Q781" s="58"/>
      <c r="R781" s="58"/>
      <c r="S781" s="58"/>
      <c r="T781" s="58"/>
      <c r="U781" s="58"/>
      <c r="V781" s="58"/>
      <c r="W781" s="31"/>
      <c r="X781" s="31"/>
      <c r="AA781" s="6"/>
    </row>
    <row r="782" ht="14.25" customHeight="1">
      <c r="F782" s="80"/>
      <c r="L782" s="31"/>
      <c r="M782" s="31"/>
      <c r="N782" s="58"/>
      <c r="O782" s="58"/>
      <c r="P782" s="58"/>
      <c r="Q782" s="58"/>
      <c r="R782" s="58"/>
      <c r="S782" s="58"/>
      <c r="T782" s="58"/>
      <c r="U782" s="58"/>
      <c r="V782" s="58"/>
      <c r="W782" s="31"/>
      <c r="X782" s="31"/>
      <c r="AA782" s="6"/>
    </row>
    <row r="783" ht="14.25" customHeight="1">
      <c r="F783" s="80"/>
      <c r="L783" s="31"/>
      <c r="M783" s="31"/>
      <c r="N783" s="58"/>
      <c r="O783" s="58"/>
      <c r="P783" s="58"/>
      <c r="Q783" s="58"/>
      <c r="R783" s="58"/>
      <c r="S783" s="58"/>
      <c r="T783" s="58"/>
      <c r="U783" s="58"/>
      <c r="V783" s="58"/>
      <c r="W783" s="31"/>
      <c r="X783" s="31"/>
      <c r="AA783" s="6"/>
    </row>
    <row r="784" ht="14.25" customHeight="1">
      <c r="F784" s="80"/>
      <c r="L784" s="31"/>
      <c r="M784" s="31"/>
      <c r="N784" s="58"/>
      <c r="O784" s="58"/>
      <c r="P784" s="58"/>
      <c r="Q784" s="58"/>
      <c r="R784" s="58"/>
      <c r="S784" s="58"/>
      <c r="T784" s="58"/>
      <c r="U784" s="58"/>
      <c r="V784" s="58"/>
      <c r="W784" s="31"/>
      <c r="X784" s="31"/>
      <c r="AA784" s="6"/>
    </row>
    <row r="785" ht="14.25" customHeight="1">
      <c r="F785" s="80"/>
      <c r="L785" s="31"/>
      <c r="M785" s="31"/>
      <c r="N785" s="58"/>
      <c r="O785" s="58"/>
      <c r="P785" s="58"/>
      <c r="Q785" s="58"/>
      <c r="R785" s="58"/>
      <c r="S785" s="58"/>
      <c r="T785" s="58"/>
      <c r="U785" s="58"/>
      <c r="V785" s="58"/>
      <c r="W785" s="31"/>
      <c r="X785" s="31"/>
      <c r="AA785" s="6"/>
    </row>
    <row r="786" ht="14.25" customHeight="1">
      <c r="F786" s="80"/>
      <c r="L786" s="31"/>
      <c r="M786" s="31"/>
      <c r="N786" s="58"/>
      <c r="O786" s="58"/>
      <c r="P786" s="58"/>
      <c r="Q786" s="58"/>
      <c r="R786" s="58"/>
      <c r="S786" s="58"/>
      <c r="T786" s="58"/>
      <c r="U786" s="58"/>
      <c r="V786" s="58"/>
      <c r="W786" s="31"/>
      <c r="X786" s="31"/>
      <c r="AA786" s="6"/>
    </row>
    <row r="787" ht="14.25" customHeight="1">
      <c r="F787" s="80"/>
      <c r="L787" s="31"/>
      <c r="M787" s="31"/>
      <c r="N787" s="58"/>
      <c r="O787" s="58"/>
      <c r="P787" s="58"/>
      <c r="Q787" s="58"/>
      <c r="R787" s="58"/>
      <c r="S787" s="58"/>
      <c r="T787" s="58"/>
      <c r="U787" s="58"/>
      <c r="V787" s="58"/>
      <c r="W787" s="31"/>
      <c r="X787" s="31"/>
      <c r="AA787" s="6"/>
    </row>
    <row r="788" ht="14.25" customHeight="1">
      <c r="F788" s="80"/>
      <c r="L788" s="31"/>
      <c r="M788" s="31"/>
      <c r="N788" s="58"/>
      <c r="O788" s="58"/>
      <c r="P788" s="58"/>
      <c r="Q788" s="58"/>
      <c r="R788" s="58"/>
      <c r="S788" s="58"/>
      <c r="T788" s="58"/>
      <c r="U788" s="58"/>
      <c r="V788" s="58"/>
      <c r="W788" s="31"/>
      <c r="X788" s="31"/>
      <c r="AA788" s="6"/>
    </row>
    <row r="789" ht="14.25" customHeight="1">
      <c r="F789" s="80"/>
      <c r="L789" s="31"/>
      <c r="M789" s="31"/>
      <c r="N789" s="58"/>
      <c r="O789" s="58"/>
      <c r="P789" s="58"/>
      <c r="Q789" s="58"/>
      <c r="R789" s="58"/>
      <c r="S789" s="58"/>
      <c r="T789" s="58"/>
      <c r="U789" s="58"/>
      <c r="V789" s="58"/>
      <c r="W789" s="31"/>
      <c r="X789" s="31"/>
      <c r="AA789" s="6"/>
    </row>
    <row r="790" ht="14.25" customHeight="1">
      <c r="F790" s="80"/>
      <c r="L790" s="31"/>
      <c r="M790" s="31"/>
      <c r="N790" s="58"/>
      <c r="O790" s="58"/>
      <c r="P790" s="58"/>
      <c r="Q790" s="58"/>
      <c r="R790" s="58"/>
      <c r="S790" s="58"/>
      <c r="T790" s="58"/>
      <c r="U790" s="58"/>
      <c r="V790" s="58"/>
      <c r="W790" s="31"/>
      <c r="X790" s="31"/>
      <c r="AA790" s="6"/>
    </row>
    <row r="791" ht="14.25" customHeight="1">
      <c r="F791" s="80"/>
      <c r="L791" s="31"/>
      <c r="M791" s="31"/>
      <c r="N791" s="58"/>
      <c r="O791" s="58"/>
      <c r="P791" s="58"/>
      <c r="Q791" s="58"/>
      <c r="R791" s="58"/>
      <c r="S791" s="58"/>
      <c r="T791" s="58"/>
      <c r="U791" s="58"/>
      <c r="V791" s="58"/>
      <c r="W791" s="31"/>
      <c r="X791" s="31"/>
      <c r="AA791" s="6"/>
    </row>
    <row r="792" ht="14.25" customHeight="1">
      <c r="F792" s="80"/>
      <c r="L792" s="31"/>
      <c r="M792" s="31"/>
      <c r="N792" s="58"/>
      <c r="O792" s="58"/>
      <c r="P792" s="58"/>
      <c r="Q792" s="58"/>
      <c r="R792" s="58"/>
      <c r="S792" s="58"/>
      <c r="T792" s="58"/>
      <c r="U792" s="58"/>
      <c r="V792" s="58"/>
      <c r="W792" s="31"/>
      <c r="X792" s="31"/>
      <c r="AA792" s="6"/>
    </row>
    <row r="793" ht="14.25" customHeight="1">
      <c r="F793" s="80"/>
      <c r="L793" s="31"/>
      <c r="M793" s="31"/>
      <c r="N793" s="58"/>
      <c r="O793" s="58"/>
      <c r="P793" s="58"/>
      <c r="Q793" s="58"/>
      <c r="R793" s="58"/>
      <c r="S793" s="58"/>
      <c r="T793" s="58"/>
      <c r="U793" s="58"/>
      <c r="V793" s="58"/>
      <c r="W793" s="31"/>
      <c r="X793" s="31"/>
      <c r="AA793" s="6"/>
    </row>
    <row r="794" ht="14.25" customHeight="1">
      <c r="F794" s="80"/>
      <c r="L794" s="31"/>
      <c r="M794" s="31"/>
      <c r="N794" s="58"/>
      <c r="O794" s="58"/>
      <c r="P794" s="58"/>
      <c r="Q794" s="58"/>
      <c r="R794" s="58"/>
      <c r="S794" s="58"/>
      <c r="T794" s="58"/>
      <c r="U794" s="58"/>
      <c r="V794" s="58"/>
      <c r="W794" s="31"/>
      <c r="X794" s="31"/>
      <c r="AA794" s="6"/>
    </row>
    <row r="795" ht="14.25" customHeight="1">
      <c r="F795" s="80"/>
      <c r="L795" s="31"/>
      <c r="M795" s="31"/>
      <c r="N795" s="58"/>
      <c r="O795" s="58"/>
      <c r="P795" s="58"/>
      <c r="Q795" s="58"/>
      <c r="R795" s="58"/>
      <c r="S795" s="58"/>
      <c r="T795" s="58"/>
      <c r="U795" s="58"/>
      <c r="V795" s="58"/>
      <c r="W795" s="31"/>
      <c r="X795" s="31"/>
      <c r="AA795" s="6"/>
    </row>
    <row r="796" ht="14.25" customHeight="1">
      <c r="F796" s="80"/>
      <c r="L796" s="31"/>
      <c r="M796" s="31"/>
      <c r="N796" s="58"/>
      <c r="O796" s="58"/>
      <c r="P796" s="58"/>
      <c r="Q796" s="58"/>
      <c r="R796" s="58"/>
      <c r="S796" s="58"/>
      <c r="T796" s="58"/>
      <c r="U796" s="58"/>
      <c r="V796" s="58"/>
      <c r="W796" s="31"/>
      <c r="X796" s="31"/>
      <c r="AA796" s="6"/>
    </row>
    <row r="797" ht="14.25" customHeight="1">
      <c r="F797" s="80"/>
      <c r="L797" s="31"/>
      <c r="M797" s="31"/>
      <c r="N797" s="58"/>
      <c r="O797" s="58"/>
      <c r="P797" s="58"/>
      <c r="Q797" s="58"/>
      <c r="R797" s="58"/>
      <c r="S797" s="58"/>
      <c r="T797" s="58"/>
      <c r="U797" s="58"/>
      <c r="V797" s="58"/>
      <c r="W797" s="31"/>
      <c r="X797" s="31"/>
      <c r="AA797" s="6"/>
    </row>
    <row r="798" ht="14.25" customHeight="1">
      <c r="F798" s="80"/>
      <c r="L798" s="31"/>
      <c r="M798" s="31"/>
      <c r="N798" s="58"/>
      <c r="O798" s="58"/>
      <c r="P798" s="58"/>
      <c r="Q798" s="58"/>
      <c r="R798" s="58"/>
      <c r="S798" s="58"/>
      <c r="T798" s="58"/>
      <c r="U798" s="58"/>
      <c r="V798" s="58"/>
      <c r="W798" s="31"/>
      <c r="X798" s="31"/>
      <c r="AA798" s="6"/>
    </row>
    <row r="799" ht="14.25" customHeight="1">
      <c r="F799" s="80"/>
      <c r="L799" s="31"/>
      <c r="M799" s="31"/>
      <c r="N799" s="58"/>
      <c r="O799" s="58"/>
      <c r="P799" s="58"/>
      <c r="Q799" s="58"/>
      <c r="R799" s="58"/>
      <c r="S799" s="58"/>
      <c r="T799" s="58"/>
      <c r="U799" s="58"/>
      <c r="V799" s="58"/>
      <c r="W799" s="31"/>
      <c r="X799" s="31"/>
      <c r="AA799" s="6"/>
    </row>
    <row r="800" ht="14.25" customHeight="1">
      <c r="F800" s="80"/>
      <c r="L800" s="31"/>
      <c r="M800" s="31"/>
      <c r="N800" s="58"/>
      <c r="O800" s="58"/>
      <c r="P800" s="58"/>
      <c r="Q800" s="58"/>
      <c r="R800" s="58"/>
      <c r="S800" s="58"/>
      <c r="T800" s="58"/>
      <c r="U800" s="58"/>
      <c r="V800" s="58"/>
      <c r="W800" s="31"/>
      <c r="X800" s="31"/>
      <c r="AA800" s="6"/>
    </row>
    <row r="801" ht="14.25" customHeight="1">
      <c r="F801" s="80"/>
      <c r="L801" s="31"/>
      <c r="M801" s="31"/>
      <c r="N801" s="58"/>
      <c r="O801" s="58"/>
      <c r="P801" s="58"/>
      <c r="Q801" s="58"/>
      <c r="R801" s="58"/>
      <c r="S801" s="58"/>
      <c r="T801" s="58"/>
      <c r="U801" s="58"/>
      <c r="V801" s="58"/>
      <c r="W801" s="31"/>
      <c r="X801" s="31"/>
      <c r="AA801" s="6"/>
    </row>
    <row r="802" ht="14.25" customHeight="1">
      <c r="F802" s="80"/>
      <c r="L802" s="31"/>
      <c r="M802" s="31"/>
      <c r="N802" s="58"/>
      <c r="O802" s="58"/>
      <c r="P802" s="58"/>
      <c r="Q802" s="58"/>
      <c r="R802" s="58"/>
      <c r="S802" s="58"/>
      <c r="T802" s="58"/>
      <c r="U802" s="58"/>
      <c r="V802" s="58"/>
      <c r="W802" s="31"/>
      <c r="X802" s="31"/>
      <c r="AA802" s="6"/>
    </row>
    <row r="803" ht="14.25" customHeight="1">
      <c r="F803" s="80"/>
      <c r="L803" s="31"/>
      <c r="M803" s="31"/>
      <c r="N803" s="58"/>
      <c r="O803" s="58"/>
      <c r="P803" s="58"/>
      <c r="Q803" s="58"/>
      <c r="R803" s="58"/>
      <c r="S803" s="58"/>
      <c r="T803" s="58"/>
      <c r="U803" s="58"/>
      <c r="V803" s="58"/>
      <c r="W803" s="31"/>
      <c r="X803" s="31"/>
      <c r="AA803" s="6"/>
    </row>
    <row r="804" ht="14.25" customHeight="1">
      <c r="F804" s="80"/>
      <c r="L804" s="31"/>
      <c r="M804" s="31"/>
      <c r="N804" s="58"/>
      <c r="O804" s="58"/>
      <c r="P804" s="58"/>
      <c r="Q804" s="58"/>
      <c r="R804" s="58"/>
      <c r="S804" s="58"/>
      <c r="T804" s="58"/>
      <c r="U804" s="58"/>
      <c r="V804" s="58"/>
      <c r="W804" s="31"/>
      <c r="X804" s="31"/>
      <c r="AA804" s="6"/>
    </row>
    <row r="805" ht="14.25" customHeight="1">
      <c r="F805" s="80"/>
      <c r="L805" s="31"/>
      <c r="M805" s="31"/>
      <c r="N805" s="58"/>
      <c r="O805" s="58"/>
      <c r="P805" s="58"/>
      <c r="Q805" s="58"/>
      <c r="R805" s="58"/>
      <c r="S805" s="58"/>
      <c r="T805" s="58"/>
      <c r="U805" s="58"/>
      <c r="V805" s="58"/>
      <c r="W805" s="31"/>
      <c r="X805" s="31"/>
      <c r="AA805" s="6"/>
    </row>
    <row r="806" ht="14.25" customHeight="1">
      <c r="F806" s="80"/>
      <c r="L806" s="31"/>
      <c r="M806" s="31"/>
      <c r="N806" s="58"/>
      <c r="O806" s="58"/>
      <c r="P806" s="58"/>
      <c r="Q806" s="58"/>
      <c r="R806" s="58"/>
      <c r="S806" s="58"/>
      <c r="T806" s="58"/>
      <c r="U806" s="58"/>
      <c r="V806" s="58"/>
      <c r="W806" s="31"/>
      <c r="X806" s="31"/>
      <c r="AA806" s="6"/>
    </row>
    <row r="807" ht="14.25" customHeight="1">
      <c r="F807" s="80"/>
      <c r="L807" s="31"/>
      <c r="M807" s="31"/>
      <c r="N807" s="58"/>
      <c r="O807" s="58"/>
      <c r="P807" s="58"/>
      <c r="Q807" s="58"/>
      <c r="R807" s="58"/>
      <c r="S807" s="58"/>
      <c r="T807" s="58"/>
      <c r="U807" s="58"/>
      <c r="V807" s="58"/>
      <c r="W807" s="31"/>
      <c r="X807" s="31"/>
      <c r="AA807" s="6"/>
    </row>
    <row r="808" ht="14.25" customHeight="1">
      <c r="F808" s="80"/>
      <c r="L808" s="31"/>
      <c r="M808" s="31"/>
      <c r="N808" s="58"/>
      <c r="O808" s="58"/>
      <c r="P808" s="58"/>
      <c r="Q808" s="58"/>
      <c r="R808" s="58"/>
      <c r="S808" s="58"/>
      <c r="T808" s="58"/>
      <c r="U808" s="58"/>
      <c r="V808" s="58"/>
      <c r="W808" s="31"/>
      <c r="X808" s="31"/>
      <c r="AA808" s="6"/>
    </row>
    <row r="809" ht="14.25" customHeight="1">
      <c r="F809" s="80"/>
      <c r="L809" s="31"/>
      <c r="M809" s="31"/>
      <c r="N809" s="58"/>
      <c r="O809" s="58"/>
      <c r="P809" s="58"/>
      <c r="Q809" s="58"/>
      <c r="R809" s="58"/>
      <c r="S809" s="58"/>
      <c r="T809" s="58"/>
      <c r="U809" s="58"/>
      <c r="V809" s="58"/>
      <c r="W809" s="31"/>
      <c r="X809" s="31"/>
      <c r="AA809" s="6"/>
    </row>
    <row r="810" ht="14.25" customHeight="1">
      <c r="F810" s="80"/>
      <c r="L810" s="31"/>
      <c r="M810" s="31"/>
      <c r="N810" s="58"/>
      <c r="O810" s="58"/>
      <c r="P810" s="58"/>
      <c r="Q810" s="58"/>
      <c r="R810" s="58"/>
      <c r="S810" s="58"/>
      <c r="T810" s="58"/>
      <c r="U810" s="58"/>
      <c r="V810" s="58"/>
      <c r="W810" s="31"/>
      <c r="X810" s="31"/>
      <c r="AA810" s="6"/>
    </row>
    <row r="811" ht="14.25" customHeight="1">
      <c r="F811" s="80"/>
      <c r="L811" s="31"/>
      <c r="M811" s="31"/>
      <c r="N811" s="58"/>
      <c r="O811" s="58"/>
      <c r="P811" s="58"/>
      <c r="Q811" s="58"/>
      <c r="R811" s="58"/>
      <c r="S811" s="58"/>
      <c r="T811" s="58"/>
      <c r="U811" s="58"/>
      <c r="V811" s="58"/>
      <c r="W811" s="31"/>
      <c r="X811" s="31"/>
      <c r="AA811" s="6"/>
    </row>
    <row r="812" ht="14.25" customHeight="1">
      <c r="F812" s="80"/>
      <c r="L812" s="31"/>
      <c r="M812" s="31"/>
      <c r="N812" s="58"/>
      <c r="O812" s="58"/>
      <c r="P812" s="58"/>
      <c r="Q812" s="58"/>
      <c r="R812" s="58"/>
      <c r="S812" s="58"/>
      <c r="T812" s="58"/>
      <c r="U812" s="58"/>
      <c r="V812" s="58"/>
      <c r="W812" s="31"/>
      <c r="X812" s="31"/>
      <c r="AA812" s="6"/>
    </row>
    <row r="813" ht="14.25" customHeight="1">
      <c r="F813" s="80"/>
      <c r="L813" s="31"/>
      <c r="M813" s="31"/>
      <c r="N813" s="58"/>
      <c r="O813" s="58"/>
      <c r="P813" s="58"/>
      <c r="Q813" s="58"/>
      <c r="R813" s="58"/>
      <c r="S813" s="58"/>
      <c r="T813" s="58"/>
      <c r="U813" s="58"/>
      <c r="V813" s="58"/>
      <c r="W813" s="31"/>
      <c r="X813" s="31"/>
      <c r="AA813" s="6"/>
    </row>
    <row r="814" ht="14.25" customHeight="1">
      <c r="F814" s="80"/>
      <c r="L814" s="31"/>
      <c r="M814" s="31"/>
      <c r="N814" s="58"/>
      <c r="O814" s="58"/>
      <c r="P814" s="58"/>
      <c r="Q814" s="58"/>
      <c r="R814" s="58"/>
      <c r="S814" s="58"/>
      <c r="T814" s="58"/>
      <c r="U814" s="58"/>
      <c r="V814" s="58"/>
      <c r="W814" s="31"/>
      <c r="X814" s="31"/>
      <c r="AA814" s="6"/>
    </row>
    <row r="815" ht="14.25" customHeight="1">
      <c r="F815" s="80"/>
      <c r="L815" s="31"/>
      <c r="M815" s="31"/>
      <c r="N815" s="58"/>
      <c r="O815" s="58"/>
      <c r="P815" s="58"/>
      <c r="Q815" s="58"/>
      <c r="R815" s="58"/>
      <c r="S815" s="58"/>
      <c r="T815" s="58"/>
      <c r="U815" s="58"/>
      <c r="V815" s="58"/>
      <c r="W815" s="31"/>
      <c r="X815" s="31"/>
      <c r="AA815" s="6"/>
    </row>
    <row r="816" ht="14.25" customHeight="1">
      <c r="F816" s="80"/>
      <c r="L816" s="31"/>
      <c r="M816" s="31"/>
      <c r="N816" s="58"/>
      <c r="O816" s="58"/>
      <c r="P816" s="58"/>
      <c r="Q816" s="58"/>
      <c r="R816" s="58"/>
      <c r="S816" s="58"/>
      <c r="T816" s="58"/>
      <c r="U816" s="58"/>
      <c r="V816" s="58"/>
      <c r="W816" s="31"/>
      <c r="X816" s="31"/>
      <c r="AA816" s="6"/>
    </row>
    <row r="817" ht="14.25" customHeight="1">
      <c r="F817" s="80"/>
      <c r="L817" s="31"/>
      <c r="M817" s="31"/>
      <c r="N817" s="58"/>
      <c r="O817" s="58"/>
      <c r="P817" s="58"/>
      <c r="Q817" s="58"/>
      <c r="R817" s="58"/>
      <c r="S817" s="58"/>
      <c r="T817" s="58"/>
      <c r="U817" s="58"/>
      <c r="V817" s="58"/>
      <c r="W817" s="31"/>
      <c r="X817" s="31"/>
      <c r="AA817" s="6"/>
    </row>
    <row r="818" ht="14.25" customHeight="1">
      <c r="F818" s="80"/>
      <c r="L818" s="31"/>
      <c r="M818" s="31"/>
      <c r="N818" s="58"/>
      <c r="O818" s="58"/>
      <c r="P818" s="58"/>
      <c r="Q818" s="58"/>
      <c r="R818" s="58"/>
      <c r="S818" s="58"/>
      <c r="T818" s="58"/>
      <c r="U818" s="58"/>
      <c r="V818" s="58"/>
      <c r="W818" s="31"/>
      <c r="X818" s="31"/>
      <c r="AA818" s="6"/>
    </row>
    <row r="819" ht="14.25" customHeight="1">
      <c r="F819" s="80"/>
      <c r="L819" s="31"/>
      <c r="M819" s="31"/>
      <c r="N819" s="58"/>
      <c r="O819" s="58"/>
      <c r="P819" s="58"/>
      <c r="Q819" s="58"/>
      <c r="R819" s="58"/>
      <c r="S819" s="58"/>
      <c r="T819" s="58"/>
      <c r="U819" s="58"/>
      <c r="V819" s="58"/>
      <c r="W819" s="31"/>
      <c r="X819" s="31"/>
      <c r="AA819" s="6"/>
    </row>
    <row r="820" ht="14.25" customHeight="1">
      <c r="F820" s="80"/>
      <c r="L820" s="31"/>
      <c r="M820" s="31"/>
      <c r="N820" s="58"/>
      <c r="O820" s="58"/>
      <c r="P820" s="58"/>
      <c r="Q820" s="58"/>
      <c r="R820" s="58"/>
      <c r="S820" s="58"/>
      <c r="T820" s="58"/>
      <c r="U820" s="58"/>
      <c r="V820" s="58"/>
      <c r="W820" s="31"/>
      <c r="X820" s="31"/>
      <c r="AA820" s="6"/>
    </row>
    <row r="821" ht="14.25" customHeight="1">
      <c r="F821" s="80"/>
      <c r="L821" s="31"/>
      <c r="M821" s="31"/>
      <c r="N821" s="58"/>
      <c r="O821" s="58"/>
      <c r="P821" s="58"/>
      <c r="Q821" s="58"/>
      <c r="R821" s="58"/>
      <c r="S821" s="58"/>
      <c r="T821" s="58"/>
      <c r="U821" s="58"/>
      <c r="V821" s="58"/>
      <c r="W821" s="31"/>
      <c r="X821" s="31"/>
      <c r="AA821" s="6"/>
    </row>
    <row r="822" ht="14.25" customHeight="1">
      <c r="F822" s="80"/>
      <c r="L822" s="31"/>
      <c r="M822" s="31"/>
      <c r="N822" s="58"/>
      <c r="O822" s="58"/>
      <c r="P822" s="58"/>
      <c r="Q822" s="58"/>
      <c r="R822" s="58"/>
      <c r="S822" s="58"/>
      <c r="T822" s="58"/>
      <c r="U822" s="58"/>
      <c r="V822" s="58"/>
      <c r="W822" s="31"/>
      <c r="X822" s="31"/>
      <c r="AA822" s="6"/>
    </row>
    <row r="823" ht="14.25" customHeight="1">
      <c r="F823" s="80"/>
      <c r="L823" s="31"/>
      <c r="M823" s="31"/>
      <c r="N823" s="58"/>
      <c r="O823" s="58"/>
      <c r="P823" s="58"/>
      <c r="Q823" s="58"/>
      <c r="R823" s="58"/>
      <c r="S823" s="58"/>
      <c r="T823" s="58"/>
      <c r="U823" s="58"/>
      <c r="V823" s="58"/>
      <c r="W823" s="31"/>
      <c r="X823" s="31"/>
      <c r="AA823" s="6"/>
    </row>
    <row r="824" ht="14.25" customHeight="1">
      <c r="F824" s="80"/>
      <c r="L824" s="31"/>
      <c r="M824" s="31"/>
      <c r="N824" s="58"/>
      <c r="O824" s="58"/>
      <c r="P824" s="58"/>
      <c r="Q824" s="58"/>
      <c r="R824" s="58"/>
      <c r="S824" s="58"/>
      <c r="T824" s="58"/>
      <c r="U824" s="58"/>
      <c r="V824" s="58"/>
      <c r="W824" s="31"/>
      <c r="X824" s="31"/>
      <c r="AA824" s="6"/>
    </row>
    <row r="825" ht="14.25" customHeight="1">
      <c r="F825" s="80"/>
      <c r="L825" s="31"/>
      <c r="M825" s="31"/>
      <c r="N825" s="58"/>
      <c r="O825" s="58"/>
      <c r="P825" s="58"/>
      <c r="Q825" s="58"/>
      <c r="R825" s="58"/>
      <c r="S825" s="58"/>
      <c r="T825" s="58"/>
      <c r="U825" s="58"/>
      <c r="V825" s="58"/>
      <c r="W825" s="31"/>
      <c r="X825" s="31"/>
      <c r="AA825" s="6"/>
    </row>
    <row r="826" ht="14.25" customHeight="1">
      <c r="F826" s="80"/>
      <c r="L826" s="31"/>
      <c r="M826" s="31"/>
      <c r="N826" s="58"/>
      <c r="O826" s="58"/>
      <c r="P826" s="58"/>
      <c r="Q826" s="58"/>
      <c r="R826" s="58"/>
      <c r="S826" s="58"/>
      <c r="T826" s="58"/>
      <c r="U826" s="58"/>
      <c r="V826" s="58"/>
      <c r="W826" s="31"/>
      <c r="X826" s="31"/>
      <c r="AA826" s="6"/>
    </row>
    <row r="827" ht="14.25" customHeight="1">
      <c r="F827" s="80"/>
      <c r="L827" s="31"/>
      <c r="M827" s="31"/>
      <c r="N827" s="58"/>
      <c r="O827" s="58"/>
      <c r="P827" s="58"/>
      <c r="Q827" s="58"/>
      <c r="R827" s="58"/>
      <c r="S827" s="58"/>
      <c r="T827" s="58"/>
      <c r="U827" s="58"/>
      <c r="V827" s="58"/>
      <c r="W827" s="31"/>
      <c r="X827" s="31"/>
      <c r="AA827" s="6"/>
    </row>
    <row r="828" ht="14.25" customHeight="1">
      <c r="F828" s="80"/>
      <c r="L828" s="31"/>
      <c r="M828" s="31"/>
      <c r="N828" s="58"/>
      <c r="O828" s="58"/>
      <c r="P828" s="58"/>
      <c r="Q828" s="58"/>
      <c r="R828" s="58"/>
      <c r="S828" s="58"/>
      <c r="T828" s="58"/>
      <c r="U828" s="58"/>
      <c r="V828" s="58"/>
      <c r="W828" s="31"/>
      <c r="X828" s="31"/>
      <c r="AA828" s="6"/>
    </row>
    <row r="829" ht="14.25" customHeight="1">
      <c r="F829" s="80"/>
      <c r="L829" s="31"/>
      <c r="M829" s="31"/>
      <c r="N829" s="58"/>
      <c r="O829" s="58"/>
      <c r="P829" s="58"/>
      <c r="Q829" s="58"/>
      <c r="R829" s="58"/>
      <c r="S829" s="58"/>
      <c r="T829" s="58"/>
      <c r="U829" s="58"/>
      <c r="V829" s="58"/>
      <c r="W829" s="31"/>
      <c r="X829" s="31"/>
      <c r="AA829" s="6"/>
    </row>
    <row r="830" ht="14.25" customHeight="1">
      <c r="F830" s="80"/>
      <c r="L830" s="31"/>
      <c r="M830" s="31"/>
      <c r="N830" s="58"/>
      <c r="O830" s="58"/>
      <c r="P830" s="58"/>
      <c r="Q830" s="58"/>
      <c r="R830" s="58"/>
      <c r="S830" s="58"/>
      <c r="T830" s="58"/>
      <c r="U830" s="58"/>
      <c r="V830" s="58"/>
      <c r="W830" s="31"/>
      <c r="X830" s="31"/>
      <c r="AA830" s="6"/>
    </row>
    <row r="831" ht="14.25" customHeight="1">
      <c r="F831" s="80"/>
      <c r="L831" s="31"/>
      <c r="M831" s="31"/>
      <c r="N831" s="58"/>
      <c r="O831" s="58"/>
      <c r="P831" s="58"/>
      <c r="Q831" s="58"/>
      <c r="R831" s="58"/>
      <c r="S831" s="58"/>
      <c r="T831" s="58"/>
      <c r="U831" s="58"/>
      <c r="V831" s="58"/>
      <c r="W831" s="31"/>
      <c r="X831" s="31"/>
      <c r="AA831" s="6"/>
    </row>
    <row r="832" ht="14.25" customHeight="1">
      <c r="F832" s="80"/>
      <c r="L832" s="31"/>
      <c r="M832" s="31"/>
      <c r="N832" s="58"/>
      <c r="O832" s="58"/>
      <c r="P832" s="58"/>
      <c r="Q832" s="58"/>
      <c r="R832" s="58"/>
      <c r="S832" s="58"/>
      <c r="T832" s="58"/>
      <c r="U832" s="58"/>
      <c r="V832" s="58"/>
      <c r="W832" s="31"/>
      <c r="X832" s="31"/>
      <c r="AA832" s="6"/>
    </row>
    <row r="833" ht="14.25" customHeight="1">
      <c r="F833" s="80"/>
      <c r="L833" s="31"/>
      <c r="M833" s="31"/>
      <c r="N833" s="58"/>
      <c r="O833" s="58"/>
      <c r="P833" s="58"/>
      <c r="Q833" s="58"/>
      <c r="R833" s="58"/>
      <c r="S833" s="58"/>
      <c r="T833" s="58"/>
      <c r="U833" s="58"/>
      <c r="V833" s="58"/>
      <c r="W833" s="31"/>
      <c r="X833" s="31"/>
      <c r="AA833" s="6"/>
    </row>
    <row r="834" ht="14.25" customHeight="1">
      <c r="F834" s="80"/>
      <c r="L834" s="31"/>
      <c r="M834" s="31"/>
      <c r="N834" s="58"/>
      <c r="O834" s="58"/>
      <c r="P834" s="58"/>
      <c r="Q834" s="58"/>
      <c r="R834" s="58"/>
      <c r="S834" s="58"/>
      <c r="T834" s="58"/>
      <c r="U834" s="58"/>
      <c r="V834" s="58"/>
      <c r="W834" s="31"/>
      <c r="X834" s="31"/>
      <c r="AA834" s="6"/>
    </row>
    <row r="835" ht="14.25" customHeight="1">
      <c r="F835" s="80"/>
      <c r="L835" s="31"/>
      <c r="M835" s="31"/>
      <c r="N835" s="58"/>
      <c r="O835" s="58"/>
      <c r="P835" s="58"/>
      <c r="Q835" s="58"/>
      <c r="R835" s="58"/>
      <c r="S835" s="58"/>
      <c r="T835" s="58"/>
      <c r="U835" s="58"/>
      <c r="V835" s="58"/>
      <c r="W835" s="31"/>
      <c r="X835" s="31"/>
      <c r="AA835" s="6"/>
    </row>
    <row r="836" ht="14.25" customHeight="1">
      <c r="F836" s="80"/>
      <c r="L836" s="31"/>
      <c r="M836" s="31"/>
      <c r="N836" s="58"/>
      <c r="O836" s="58"/>
      <c r="P836" s="58"/>
      <c r="Q836" s="58"/>
      <c r="R836" s="58"/>
      <c r="S836" s="58"/>
      <c r="T836" s="58"/>
      <c r="U836" s="58"/>
      <c r="V836" s="58"/>
      <c r="W836" s="31"/>
      <c r="X836" s="31"/>
      <c r="AA836" s="6"/>
    </row>
    <row r="837" ht="14.25" customHeight="1">
      <c r="F837" s="80"/>
      <c r="L837" s="31"/>
      <c r="M837" s="31"/>
      <c r="N837" s="58"/>
      <c r="O837" s="58"/>
      <c r="P837" s="58"/>
      <c r="Q837" s="58"/>
      <c r="R837" s="58"/>
      <c r="S837" s="58"/>
      <c r="T837" s="58"/>
      <c r="U837" s="58"/>
      <c r="V837" s="58"/>
      <c r="W837" s="31"/>
      <c r="X837" s="31"/>
      <c r="AA837" s="6"/>
    </row>
    <row r="838" ht="14.25" customHeight="1">
      <c r="F838" s="80"/>
      <c r="L838" s="31"/>
      <c r="M838" s="31"/>
      <c r="N838" s="58"/>
      <c r="O838" s="58"/>
      <c r="P838" s="58"/>
      <c r="Q838" s="58"/>
      <c r="R838" s="58"/>
      <c r="S838" s="58"/>
      <c r="T838" s="58"/>
      <c r="U838" s="58"/>
      <c r="V838" s="58"/>
      <c r="W838" s="31"/>
      <c r="X838" s="31"/>
      <c r="AA838" s="6"/>
    </row>
    <row r="839" ht="14.25" customHeight="1">
      <c r="F839" s="80"/>
      <c r="L839" s="31"/>
      <c r="M839" s="31"/>
      <c r="N839" s="58"/>
      <c r="O839" s="58"/>
      <c r="P839" s="58"/>
      <c r="Q839" s="58"/>
      <c r="R839" s="58"/>
      <c r="S839" s="58"/>
      <c r="T839" s="58"/>
      <c r="U839" s="58"/>
      <c r="V839" s="58"/>
      <c r="W839" s="31"/>
      <c r="X839" s="31"/>
      <c r="AA839" s="6"/>
    </row>
    <row r="840" ht="14.25" customHeight="1">
      <c r="F840" s="80"/>
      <c r="L840" s="31"/>
      <c r="M840" s="31"/>
      <c r="N840" s="58"/>
      <c r="O840" s="58"/>
      <c r="P840" s="58"/>
      <c r="Q840" s="58"/>
      <c r="R840" s="58"/>
      <c r="S840" s="58"/>
      <c r="T840" s="58"/>
      <c r="U840" s="58"/>
      <c r="V840" s="58"/>
      <c r="W840" s="31"/>
      <c r="X840" s="31"/>
      <c r="AA840" s="6"/>
    </row>
    <row r="841" ht="14.25" customHeight="1">
      <c r="F841" s="80"/>
      <c r="L841" s="31"/>
      <c r="M841" s="31"/>
      <c r="N841" s="58"/>
      <c r="O841" s="58"/>
      <c r="P841" s="58"/>
      <c r="Q841" s="58"/>
      <c r="R841" s="58"/>
      <c r="S841" s="58"/>
      <c r="T841" s="58"/>
      <c r="U841" s="58"/>
      <c r="V841" s="58"/>
      <c r="W841" s="31"/>
      <c r="X841" s="31"/>
      <c r="AA841" s="6"/>
    </row>
    <row r="842" ht="14.25" customHeight="1">
      <c r="F842" s="80"/>
      <c r="L842" s="31"/>
      <c r="M842" s="31"/>
      <c r="N842" s="58"/>
      <c r="O842" s="58"/>
      <c r="P842" s="58"/>
      <c r="Q842" s="58"/>
      <c r="R842" s="58"/>
      <c r="S842" s="58"/>
      <c r="T842" s="58"/>
      <c r="U842" s="58"/>
      <c r="V842" s="58"/>
      <c r="W842" s="31"/>
      <c r="X842" s="31"/>
      <c r="AA842" s="6"/>
    </row>
    <row r="843" ht="14.25" customHeight="1">
      <c r="F843" s="80"/>
      <c r="L843" s="31"/>
      <c r="M843" s="31"/>
      <c r="N843" s="58"/>
      <c r="O843" s="58"/>
      <c r="P843" s="58"/>
      <c r="Q843" s="58"/>
      <c r="R843" s="58"/>
      <c r="S843" s="58"/>
      <c r="T843" s="58"/>
      <c r="U843" s="58"/>
      <c r="V843" s="58"/>
      <c r="W843" s="31"/>
      <c r="X843" s="31"/>
      <c r="AA843" s="6"/>
    </row>
    <row r="844" ht="14.25" customHeight="1">
      <c r="F844" s="80"/>
      <c r="L844" s="31"/>
      <c r="M844" s="31"/>
      <c r="N844" s="58"/>
      <c r="O844" s="58"/>
      <c r="P844" s="58"/>
      <c r="Q844" s="58"/>
      <c r="R844" s="58"/>
      <c r="S844" s="58"/>
      <c r="T844" s="58"/>
      <c r="U844" s="58"/>
      <c r="V844" s="58"/>
      <c r="W844" s="31"/>
      <c r="X844" s="31"/>
      <c r="AA844" s="6"/>
    </row>
    <row r="845" ht="14.25" customHeight="1">
      <c r="F845" s="80"/>
      <c r="L845" s="31"/>
      <c r="M845" s="31"/>
      <c r="N845" s="58"/>
      <c r="O845" s="58"/>
      <c r="P845" s="58"/>
      <c r="Q845" s="58"/>
      <c r="R845" s="58"/>
      <c r="S845" s="58"/>
      <c r="T845" s="58"/>
      <c r="U845" s="58"/>
      <c r="V845" s="58"/>
      <c r="W845" s="31"/>
      <c r="X845" s="31"/>
      <c r="AA845" s="6"/>
    </row>
    <row r="846" ht="14.25" customHeight="1">
      <c r="F846" s="80"/>
      <c r="L846" s="31"/>
      <c r="M846" s="31"/>
      <c r="N846" s="58"/>
      <c r="O846" s="58"/>
      <c r="P846" s="58"/>
      <c r="Q846" s="58"/>
      <c r="R846" s="58"/>
      <c r="S846" s="58"/>
      <c r="T846" s="58"/>
      <c r="U846" s="58"/>
      <c r="V846" s="58"/>
      <c r="W846" s="31"/>
      <c r="X846" s="31"/>
      <c r="AA846" s="6"/>
    </row>
    <row r="847" ht="14.25" customHeight="1">
      <c r="F847" s="80"/>
      <c r="L847" s="31"/>
      <c r="M847" s="31"/>
      <c r="N847" s="58"/>
      <c r="O847" s="58"/>
      <c r="P847" s="58"/>
      <c r="Q847" s="58"/>
      <c r="R847" s="58"/>
      <c r="S847" s="58"/>
      <c r="T847" s="58"/>
      <c r="U847" s="58"/>
      <c r="V847" s="58"/>
      <c r="W847" s="31"/>
      <c r="X847" s="31"/>
      <c r="AA847" s="6"/>
    </row>
    <row r="848" ht="14.25" customHeight="1">
      <c r="F848" s="80"/>
      <c r="L848" s="31"/>
      <c r="M848" s="31"/>
      <c r="N848" s="58"/>
      <c r="O848" s="58"/>
      <c r="P848" s="58"/>
      <c r="Q848" s="58"/>
      <c r="R848" s="58"/>
      <c r="S848" s="58"/>
      <c r="T848" s="58"/>
      <c r="U848" s="58"/>
      <c r="V848" s="58"/>
      <c r="W848" s="31"/>
      <c r="X848" s="31"/>
      <c r="AA848" s="6"/>
    </row>
    <row r="849" ht="14.25" customHeight="1">
      <c r="F849" s="80"/>
      <c r="L849" s="31"/>
      <c r="M849" s="31"/>
      <c r="N849" s="58"/>
      <c r="O849" s="58"/>
      <c r="P849" s="58"/>
      <c r="Q849" s="58"/>
      <c r="R849" s="58"/>
      <c r="S849" s="58"/>
      <c r="T849" s="58"/>
      <c r="U849" s="58"/>
      <c r="V849" s="58"/>
      <c r="W849" s="31"/>
      <c r="X849" s="31"/>
      <c r="AA849" s="6"/>
    </row>
    <row r="850" ht="14.25" customHeight="1">
      <c r="F850" s="80"/>
      <c r="L850" s="31"/>
      <c r="M850" s="31"/>
      <c r="N850" s="58"/>
      <c r="O850" s="58"/>
      <c r="P850" s="58"/>
      <c r="Q850" s="58"/>
      <c r="R850" s="58"/>
      <c r="S850" s="58"/>
      <c r="T850" s="58"/>
      <c r="U850" s="58"/>
      <c r="V850" s="58"/>
      <c r="W850" s="31"/>
      <c r="X850" s="31"/>
      <c r="AA850" s="6"/>
    </row>
    <row r="851" ht="14.25" customHeight="1">
      <c r="F851" s="80"/>
      <c r="L851" s="31"/>
      <c r="M851" s="31"/>
      <c r="N851" s="58"/>
      <c r="O851" s="58"/>
      <c r="P851" s="58"/>
      <c r="Q851" s="58"/>
      <c r="R851" s="58"/>
      <c r="S851" s="58"/>
      <c r="T851" s="58"/>
      <c r="U851" s="58"/>
      <c r="V851" s="58"/>
      <c r="W851" s="31"/>
      <c r="X851" s="31"/>
      <c r="AA851" s="6"/>
    </row>
    <row r="852" ht="14.25" customHeight="1">
      <c r="F852" s="80"/>
      <c r="L852" s="31"/>
      <c r="M852" s="31"/>
      <c r="N852" s="58"/>
      <c r="O852" s="58"/>
      <c r="P852" s="58"/>
      <c r="Q852" s="58"/>
      <c r="R852" s="58"/>
      <c r="S852" s="58"/>
      <c r="T852" s="58"/>
      <c r="U852" s="58"/>
      <c r="V852" s="58"/>
      <c r="W852" s="31"/>
      <c r="X852" s="31"/>
      <c r="AA852" s="6"/>
    </row>
    <row r="853" ht="14.25" customHeight="1">
      <c r="F853" s="80"/>
      <c r="L853" s="31"/>
      <c r="M853" s="31"/>
      <c r="N853" s="58"/>
      <c r="O853" s="58"/>
      <c r="P853" s="58"/>
      <c r="Q853" s="58"/>
      <c r="R853" s="58"/>
      <c r="S853" s="58"/>
      <c r="T853" s="58"/>
      <c r="U853" s="58"/>
      <c r="V853" s="58"/>
      <c r="W853" s="31"/>
      <c r="X853" s="31"/>
      <c r="AA853" s="6"/>
    </row>
    <row r="854" ht="14.25" customHeight="1">
      <c r="F854" s="80"/>
      <c r="L854" s="31"/>
      <c r="M854" s="31"/>
      <c r="N854" s="58"/>
      <c r="O854" s="58"/>
      <c r="P854" s="58"/>
      <c r="Q854" s="58"/>
      <c r="R854" s="58"/>
      <c r="S854" s="58"/>
      <c r="T854" s="58"/>
      <c r="U854" s="58"/>
      <c r="V854" s="58"/>
      <c r="W854" s="31"/>
      <c r="X854" s="31"/>
      <c r="AA854" s="6"/>
    </row>
    <row r="855" ht="14.25" customHeight="1">
      <c r="F855" s="80"/>
      <c r="L855" s="31"/>
      <c r="M855" s="31"/>
      <c r="N855" s="58"/>
      <c r="O855" s="58"/>
      <c r="P855" s="58"/>
      <c r="Q855" s="58"/>
      <c r="R855" s="58"/>
      <c r="S855" s="58"/>
      <c r="T855" s="58"/>
      <c r="U855" s="58"/>
      <c r="V855" s="58"/>
      <c r="W855" s="31"/>
      <c r="X855" s="31"/>
      <c r="AA855" s="6"/>
    </row>
    <row r="856" ht="14.25" customHeight="1">
      <c r="F856" s="80"/>
      <c r="L856" s="31"/>
      <c r="M856" s="31"/>
      <c r="N856" s="58"/>
      <c r="O856" s="58"/>
      <c r="P856" s="58"/>
      <c r="Q856" s="58"/>
      <c r="R856" s="58"/>
      <c r="S856" s="58"/>
      <c r="T856" s="58"/>
      <c r="U856" s="58"/>
      <c r="V856" s="58"/>
      <c r="W856" s="31"/>
      <c r="X856" s="31"/>
      <c r="AA856" s="6"/>
    </row>
    <row r="857" ht="14.25" customHeight="1">
      <c r="F857" s="80"/>
      <c r="L857" s="31"/>
      <c r="M857" s="31"/>
      <c r="N857" s="58"/>
      <c r="O857" s="58"/>
      <c r="P857" s="58"/>
      <c r="Q857" s="58"/>
      <c r="R857" s="58"/>
      <c r="S857" s="58"/>
      <c r="T857" s="58"/>
      <c r="U857" s="58"/>
      <c r="V857" s="58"/>
      <c r="W857" s="31"/>
      <c r="X857" s="31"/>
      <c r="AA857" s="6"/>
    </row>
    <row r="858" ht="14.25" customHeight="1">
      <c r="F858" s="80"/>
      <c r="L858" s="31"/>
      <c r="M858" s="31"/>
      <c r="N858" s="58"/>
      <c r="O858" s="58"/>
      <c r="P858" s="58"/>
      <c r="Q858" s="58"/>
      <c r="R858" s="58"/>
      <c r="S858" s="58"/>
      <c r="T858" s="58"/>
      <c r="U858" s="58"/>
      <c r="V858" s="58"/>
      <c r="W858" s="31"/>
      <c r="X858" s="31"/>
      <c r="AA858" s="6"/>
    </row>
    <row r="859" ht="14.25" customHeight="1">
      <c r="F859" s="80"/>
      <c r="L859" s="31"/>
      <c r="M859" s="31"/>
      <c r="N859" s="58"/>
      <c r="O859" s="58"/>
      <c r="P859" s="58"/>
      <c r="Q859" s="58"/>
      <c r="R859" s="58"/>
      <c r="S859" s="58"/>
      <c r="T859" s="58"/>
      <c r="U859" s="58"/>
      <c r="V859" s="58"/>
      <c r="W859" s="31"/>
      <c r="X859" s="31"/>
      <c r="AA859" s="6"/>
    </row>
    <row r="860" ht="14.25" customHeight="1">
      <c r="F860" s="80"/>
      <c r="L860" s="31"/>
      <c r="M860" s="31"/>
      <c r="N860" s="58"/>
      <c r="O860" s="58"/>
      <c r="P860" s="58"/>
      <c r="Q860" s="58"/>
      <c r="R860" s="58"/>
      <c r="S860" s="58"/>
      <c r="T860" s="58"/>
      <c r="U860" s="58"/>
      <c r="V860" s="58"/>
      <c r="W860" s="31"/>
      <c r="X860" s="31"/>
      <c r="AA860" s="6"/>
    </row>
    <row r="861" ht="14.25" customHeight="1">
      <c r="F861" s="80"/>
      <c r="L861" s="31"/>
      <c r="M861" s="31"/>
      <c r="N861" s="58"/>
      <c r="O861" s="58"/>
      <c r="P861" s="58"/>
      <c r="Q861" s="58"/>
      <c r="R861" s="58"/>
      <c r="S861" s="58"/>
      <c r="T861" s="58"/>
      <c r="U861" s="58"/>
      <c r="V861" s="58"/>
      <c r="W861" s="31"/>
      <c r="X861" s="31"/>
      <c r="AA861" s="6"/>
    </row>
    <row r="862" ht="14.25" customHeight="1">
      <c r="F862" s="80"/>
      <c r="L862" s="31"/>
      <c r="M862" s="31"/>
      <c r="N862" s="58"/>
      <c r="O862" s="58"/>
      <c r="P862" s="58"/>
      <c r="Q862" s="58"/>
      <c r="R862" s="58"/>
      <c r="S862" s="58"/>
      <c r="T862" s="58"/>
      <c r="U862" s="58"/>
      <c r="V862" s="58"/>
      <c r="W862" s="31"/>
      <c r="X862" s="31"/>
      <c r="AA862" s="6"/>
    </row>
    <row r="863" ht="14.25" customHeight="1">
      <c r="F863" s="80"/>
      <c r="L863" s="31"/>
      <c r="M863" s="31"/>
      <c r="N863" s="58"/>
      <c r="O863" s="58"/>
      <c r="P863" s="58"/>
      <c r="Q863" s="58"/>
      <c r="R863" s="58"/>
      <c r="S863" s="58"/>
      <c r="T863" s="58"/>
      <c r="U863" s="58"/>
      <c r="V863" s="58"/>
      <c r="W863" s="31"/>
      <c r="X863" s="31"/>
      <c r="AA863" s="6"/>
    </row>
    <row r="864" ht="14.25" customHeight="1">
      <c r="F864" s="80"/>
      <c r="L864" s="31"/>
      <c r="M864" s="31"/>
      <c r="N864" s="58"/>
      <c r="O864" s="58"/>
      <c r="P864" s="58"/>
      <c r="Q864" s="58"/>
      <c r="R864" s="58"/>
      <c r="S864" s="58"/>
      <c r="T864" s="58"/>
      <c r="U864" s="58"/>
      <c r="V864" s="58"/>
      <c r="W864" s="31"/>
      <c r="X864" s="31"/>
      <c r="AA864" s="6"/>
    </row>
    <row r="865" ht="14.25" customHeight="1">
      <c r="F865" s="80"/>
      <c r="L865" s="31"/>
      <c r="M865" s="31"/>
      <c r="N865" s="58"/>
      <c r="O865" s="58"/>
      <c r="P865" s="58"/>
      <c r="Q865" s="58"/>
      <c r="R865" s="58"/>
      <c r="S865" s="58"/>
      <c r="T865" s="58"/>
      <c r="U865" s="58"/>
      <c r="V865" s="58"/>
      <c r="W865" s="31"/>
      <c r="X865" s="31"/>
      <c r="AA865" s="6"/>
    </row>
    <row r="866" ht="14.25" customHeight="1">
      <c r="F866" s="80"/>
      <c r="L866" s="31"/>
      <c r="M866" s="31"/>
      <c r="N866" s="58"/>
      <c r="O866" s="58"/>
      <c r="P866" s="58"/>
      <c r="Q866" s="58"/>
      <c r="R866" s="58"/>
      <c r="S866" s="58"/>
      <c r="T866" s="58"/>
      <c r="U866" s="58"/>
      <c r="V866" s="58"/>
      <c r="W866" s="31"/>
      <c r="X866" s="31"/>
      <c r="AA866" s="6"/>
    </row>
    <row r="867" ht="14.25" customHeight="1">
      <c r="F867" s="80"/>
      <c r="L867" s="31"/>
      <c r="M867" s="31"/>
      <c r="N867" s="58"/>
      <c r="O867" s="58"/>
      <c r="P867" s="58"/>
      <c r="Q867" s="58"/>
      <c r="R867" s="58"/>
      <c r="S867" s="58"/>
      <c r="T867" s="58"/>
      <c r="U867" s="58"/>
      <c r="V867" s="58"/>
      <c r="W867" s="31"/>
      <c r="X867" s="31"/>
      <c r="AA867" s="6"/>
    </row>
    <row r="868" ht="14.25" customHeight="1">
      <c r="F868" s="80"/>
      <c r="L868" s="31"/>
      <c r="M868" s="31"/>
      <c r="N868" s="58"/>
      <c r="O868" s="58"/>
      <c r="P868" s="58"/>
      <c r="Q868" s="58"/>
      <c r="R868" s="58"/>
      <c r="S868" s="58"/>
      <c r="T868" s="58"/>
      <c r="U868" s="58"/>
      <c r="V868" s="58"/>
      <c r="W868" s="31"/>
      <c r="X868" s="31"/>
      <c r="AA868" s="6"/>
    </row>
    <row r="869" ht="14.25" customHeight="1">
      <c r="F869" s="80"/>
      <c r="L869" s="31"/>
      <c r="M869" s="31"/>
      <c r="N869" s="58"/>
      <c r="O869" s="58"/>
      <c r="P869" s="58"/>
      <c r="Q869" s="58"/>
      <c r="R869" s="58"/>
      <c r="S869" s="58"/>
      <c r="T869" s="58"/>
      <c r="U869" s="58"/>
      <c r="V869" s="58"/>
      <c r="W869" s="31"/>
      <c r="X869" s="31"/>
      <c r="AA869" s="6"/>
    </row>
    <row r="870" ht="14.25" customHeight="1">
      <c r="F870" s="80"/>
      <c r="L870" s="31"/>
      <c r="M870" s="31"/>
      <c r="N870" s="58"/>
      <c r="O870" s="58"/>
      <c r="P870" s="58"/>
      <c r="Q870" s="58"/>
      <c r="R870" s="58"/>
      <c r="S870" s="58"/>
      <c r="T870" s="58"/>
      <c r="U870" s="58"/>
      <c r="V870" s="58"/>
      <c r="W870" s="31"/>
      <c r="X870" s="31"/>
      <c r="AA870" s="6"/>
    </row>
    <row r="871" ht="14.25" customHeight="1">
      <c r="F871" s="80"/>
      <c r="L871" s="31"/>
      <c r="M871" s="31"/>
      <c r="N871" s="58"/>
      <c r="O871" s="58"/>
      <c r="P871" s="58"/>
      <c r="Q871" s="58"/>
      <c r="R871" s="58"/>
      <c r="S871" s="58"/>
      <c r="T871" s="58"/>
      <c r="U871" s="58"/>
      <c r="V871" s="58"/>
      <c r="W871" s="31"/>
      <c r="X871" s="31"/>
      <c r="AA871" s="6"/>
    </row>
    <row r="872" ht="14.25" customHeight="1">
      <c r="F872" s="80"/>
      <c r="L872" s="31"/>
      <c r="M872" s="31"/>
      <c r="N872" s="58"/>
      <c r="O872" s="58"/>
      <c r="P872" s="58"/>
      <c r="Q872" s="58"/>
      <c r="R872" s="58"/>
      <c r="S872" s="58"/>
      <c r="T872" s="58"/>
      <c r="U872" s="58"/>
      <c r="V872" s="58"/>
      <c r="W872" s="31"/>
      <c r="X872" s="31"/>
      <c r="AA872" s="6"/>
    </row>
    <row r="873" ht="14.25" customHeight="1">
      <c r="F873" s="80"/>
      <c r="L873" s="31"/>
      <c r="M873" s="31"/>
      <c r="N873" s="58"/>
      <c r="O873" s="58"/>
      <c r="P873" s="58"/>
      <c r="Q873" s="58"/>
      <c r="R873" s="58"/>
      <c r="S873" s="58"/>
      <c r="T873" s="58"/>
      <c r="U873" s="58"/>
      <c r="V873" s="58"/>
      <c r="W873" s="31"/>
      <c r="X873" s="31"/>
      <c r="AA873" s="6"/>
    </row>
    <row r="874" ht="14.25" customHeight="1">
      <c r="F874" s="80"/>
      <c r="L874" s="31"/>
      <c r="M874" s="31"/>
      <c r="N874" s="58"/>
      <c r="O874" s="58"/>
      <c r="P874" s="58"/>
      <c r="Q874" s="58"/>
      <c r="R874" s="58"/>
      <c r="S874" s="58"/>
      <c r="T874" s="58"/>
      <c r="U874" s="58"/>
      <c r="V874" s="58"/>
      <c r="W874" s="31"/>
      <c r="X874" s="31"/>
      <c r="AA874" s="6"/>
    </row>
    <row r="875" ht="14.25" customHeight="1">
      <c r="F875" s="80"/>
      <c r="L875" s="31"/>
      <c r="M875" s="31"/>
      <c r="N875" s="58"/>
      <c r="O875" s="58"/>
      <c r="P875" s="58"/>
      <c r="Q875" s="58"/>
      <c r="R875" s="58"/>
      <c r="S875" s="58"/>
      <c r="T875" s="58"/>
      <c r="U875" s="58"/>
      <c r="V875" s="58"/>
      <c r="W875" s="31"/>
      <c r="X875" s="31"/>
      <c r="AA875" s="6"/>
    </row>
    <row r="876" ht="14.25" customHeight="1">
      <c r="F876" s="80"/>
      <c r="L876" s="31"/>
      <c r="M876" s="31"/>
      <c r="N876" s="58"/>
      <c r="O876" s="58"/>
      <c r="P876" s="58"/>
      <c r="Q876" s="58"/>
      <c r="R876" s="58"/>
      <c r="S876" s="58"/>
      <c r="T876" s="58"/>
      <c r="U876" s="58"/>
      <c r="V876" s="58"/>
      <c r="W876" s="31"/>
      <c r="X876" s="31"/>
      <c r="AA876" s="6"/>
    </row>
    <row r="877" ht="14.25" customHeight="1">
      <c r="F877" s="80"/>
      <c r="L877" s="31"/>
      <c r="M877" s="31"/>
      <c r="N877" s="58"/>
      <c r="O877" s="58"/>
      <c r="P877" s="58"/>
      <c r="Q877" s="58"/>
      <c r="R877" s="58"/>
      <c r="S877" s="58"/>
      <c r="T877" s="58"/>
      <c r="U877" s="58"/>
      <c r="V877" s="58"/>
      <c r="W877" s="31"/>
      <c r="X877" s="31"/>
      <c r="AA877" s="6"/>
    </row>
    <row r="878" ht="14.25" customHeight="1">
      <c r="F878" s="80"/>
      <c r="L878" s="31"/>
      <c r="M878" s="31"/>
      <c r="N878" s="58"/>
      <c r="O878" s="58"/>
      <c r="P878" s="58"/>
      <c r="Q878" s="58"/>
      <c r="R878" s="58"/>
      <c r="S878" s="58"/>
      <c r="T878" s="58"/>
      <c r="U878" s="58"/>
      <c r="V878" s="58"/>
      <c r="W878" s="31"/>
      <c r="X878" s="31"/>
      <c r="AA878" s="6"/>
    </row>
    <row r="879" ht="14.25" customHeight="1">
      <c r="F879" s="80"/>
      <c r="L879" s="31"/>
      <c r="M879" s="31"/>
      <c r="N879" s="58"/>
      <c r="O879" s="58"/>
      <c r="P879" s="58"/>
      <c r="Q879" s="58"/>
      <c r="R879" s="58"/>
      <c r="S879" s="58"/>
      <c r="T879" s="58"/>
      <c r="U879" s="58"/>
      <c r="V879" s="58"/>
      <c r="W879" s="31"/>
      <c r="X879" s="31"/>
      <c r="AA879" s="6"/>
    </row>
    <row r="880" ht="14.25" customHeight="1">
      <c r="F880" s="80"/>
      <c r="L880" s="31"/>
      <c r="M880" s="31"/>
      <c r="N880" s="58"/>
      <c r="O880" s="58"/>
      <c r="P880" s="58"/>
      <c r="Q880" s="58"/>
      <c r="R880" s="58"/>
      <c r="S880" s="58"/>
      <c r="T880" s="58"/>
      <c r="U880" s="58"/>
      <c r="V880" s="58"/>
      <c r="W880" s="31"/>
      <c r="X880" s="31"/>
      <c r="AA880" s="6"/>
    </row>
    <row r="881" ht="14.25" customHeight="1">
      <c r="F881" s="80"/>
      <c r="L881" s="31"/>
      <c r="M881" s="31"/>
      <c r="N881" s="58"/>
      <c r="O881" s="58"/>
      <c r="P881" s="58"/>
      <c r="Q881" s="58"/>
      <c r="R881" s="58"/>
      <c r="S881" s="58"/>
      <c r="T881" s="58"/>
      <c r="U881" s="58"/>
      <c r="V881" s="58"/>
      <c r="W881" s="31"/>
      <c r="X881" s="31"/>
      <c r="AA881" s="6"/>
    </row>
    <row r="882" ht="14.25" customHeight="1">
      <c r="F882" s="80"/>
      <c r="L882" s="31"/>
      <c r="M882" s="31"/>
      <c r="N882" s="58"/>
      <c r="O882" s="58"/>
      <c r="P882" s="58"/>
      <c r="Q882" s="58"/>
      <c r="R882" s="58"/>
      <c r="S882" s="58"/>
      <c r="T882" s="58"/>
      <c r="U882" s="58"/>
      <c r="V882" s="58"/>
      <c r="W882" s="31"/>
      <c r="X882" s="31"/>
      <c r="AA882" s="6"/>
    </row>
    <row r="883" ht="14.25" customHeight="1">
      <c r="F883" s="80"/>
      <c r="L883" s="31"/>
      <c r="M883" s="31"/>
      <c r="N883" s="58"/>
      <c r="O883" s="58"/>
      <c r="P883" s="58"/>
      <c r="Q883" s="58"/>
      <c r="R883" s="58"/>
      <c r="S883" s="58"/>
      <c r="T883" s="58"/>
      <c r="U883" s="58"/>
      <c r="V883" s="58"/>
      <c r="W883" s="31"/>
      <c r="X883" s="31"/>
      <c r="AA883" s="6"/>
    </row>
    <row r="884" ht="14.25" customHeight="1">
      <c r="F884" s="80"/>
      <c r="L884" s="31"/>
      <c r="M884" s="31"/>
      <c r="N884" s="58"/>
      <c r="O884" s="58"/>
      <c r="P884" s="58"/>
      <c r="Q884" s="58"/>
      <c r="R884" s="58"/>
      <c r="S884" s="58"/>
      <c r="T884" s="58"/>
      <c r="U884" s="58"/>
      <c r="V884" s="58"/>
      <c r="W884" s="31"/>
      <c r="X884" s="31"/>
      <c r="AA884" s="6"/>
    </row>
    <row r="885" ht="14.25" customHeight="1">
      <c r="F885" s="80"/>
      <c r="L885" s="31"/>
      <c r="M885" s="31"/>
      <c r="N885" s="58"/>
      <c r="O885" s="58"/>
      <c r="P885" s="58"/>
      <c r="Q885" s="58"/>
      <c r="R885" s="58"/>
      <c r="S885" s="58"/>
      <c r="T885" s="58"/>
      <c r="U885" s="58"/>
      <c r="V885" s="58"/>
      <c r="W885" s="31"/>
      <c r="X885" s="31"/>
      <c r="AA885" s="6"/>
    </row>
    <row r="886" ht="14.25" customHeight="1">
      <c r="F886" s="80"/>
      <c r="L886" s="31"/>
      <c r="M886" s="31"/>
      <c r="N886" s="58"/>
      <c r="O886" s="58"/>
      <c r="P886" s="58"/>
      <c r="Q886" s="58"/>
      <c r="R886" s="58"/>
      <c r="S886" s="58"/>
      <c r="T886" s="58"/>
      <c r="U886" s="58"/>
      <c r="V886" s="58"/>
      <c r="W886" s="31"/>
      <c r="X886" s="31"/>
      <c r="AA886" s="6"/>
    </row>
    <row r="887" ht="14.25" customHeight="1">
      <c r="F887" s="80"/>
      <c r="L887" s="31"/>
      <c r="M887" s="31"/>
      <c r="N887" s="58"/>
      <c r="O887" s="58"/>
      <c r="P887" s="58"/>
      <c r="Q887" s="58"/>
      <c r="R887" s="58"/>
      <c r="S887" s="58"/>
      <c r="T887" s="58"/>
      <c r="U887" s="58"/>
      <c r="V887" s="58"/>
      <c r="W887" s="31"/>
      <c r="X887" s="31"/>
      <c r="AA887" s="6"/>
    </row>
    <row r="888" ht="14.25" customHeight="1">
      <c r="F888" s="80"/>
      <c r="L888" s="31"/>
      <c r="M888" s="31"/>
      <c r="N888" s="58"/>
      <c r="O888" s="58"/>
      <c r="P888" s="58"/>
      <c r="Q888" s="58"/>
      <c r="R888" s="58"/>
      <c r="S888" s="58"/>
      <c r="T888" s="58"/>
      <c r="U888" s="58"/>
      <c r="V888" s="58"/>
      <c r="W888" s="31"/>
      <c r="X888" s="31"/>
      <c r="AA888" s="6"/>
    </row>
    <row r="889" ht="14.25" customHeight="1">
      <c r="F889" s="80"/>
      <c r="L889" s="31"/>
      <c r="M889" s="31"/>
      <c r="N889" s="58"/>
      <c r="O889" s="58"/>
      <c r="P889" s="58"/>
      <c r="Q889" s="58"/>
      <c r="R889" s="58"/>
      <c r="S889" s="58"/>
      <c r="T889" s="58"/>
      <c r="U889" s="58"/>
      <c r="V889" s="58"/>
      <c r="W889" s="31"/>
      <c r="X889" s="31"/>
      <c r="AA889" s="6"/>
    </row>
    <row r="890" ht="14.25" customHeight="1">
      <c r="F890" s="80"/>
      <c r="L890" s="31"/>
      <c r="M890" s="31"/>
      <c r="N890" s="58"/>
      <c r="O890" s="58"/>
      <c r="P890" s="58"/>
      <c r="Q890" s="58"/>
      <c r="R890" s="58"/>
      <c r="S890" s="58"/>
      <c r="T890" s="58"/>
      <c r="U890" s="58"/>
      <c r="V890" s="58"/>
      <c r="W890" s="31"/>
      <c r="X890" s="31"/>
      <c r="AA890" s="6"/>
    </row>
    <row r="891" ht="14.25" customHeight="1">
      <c r="F891" s="80"/>
      <c r="L891" s="31"/>
      <c r="M891" s="31"/>
      <c r="N891" s="58"/>
      <c r="O891" s="58"/>
      <c r="P891" s="58"/>
      <c r="Q891" s="58"/>
      <c r="R891" s="58"/>
      <c r="S891" s="58"/>
      <c r="T891" s="58"/>
      <c r="U891" s="58"/>
      <c r="V891" s="58"/>
      <c r="W891" s="31"/>
      <c r="X891" s="31"/>
      <c r="AA891" s="6"/>
    </row>
    <row r="892" ht="14.25" customHeight="1">
      <c r="F892" s="80"/>
      <c r="L892" s="31"/>
      <c r="M892" s="31"/>
      <c r="N892" s="58"/>
      <c r="O892" s="58"/>
      <c r="P892" s="58"/>
      <c r="Q892" s="58"/>
      <c r="R892" s="58"/>
      <c r="S892" s="58"/>
      <c r="T892" s="58"/>
      <c r="U892" s="58"/>
      <c r="V892" s="58"/>
      <c r="W892" s="31"/>
      <c r="X892" s="31"/>
      <c r="AA892" s="6"/>
    </row>
    <row r="893" ht="14.25" customHeight="1">
      <c r="F893" s="80"/>
      <c r="L893" s="31"/>
      <c r="M893" s="31"/>
      <c r="N893" s="58"/>
      <c r="O893" s="58"/>
      <c r="P893" s="58"/>
      <c r="Q893" s="58"/>
      <c r="R893" s="58"/>
      <c r="S893" s="58"/>
      <c r="T893" s="58"/>
      <c r="U893" s="58"/>
      <c r="V893" s="58"/>
      <c r="W893" s="31"/>
      <c r="X893" s="31"/>
      <c r="AA893" s="6"/>
    </row>
    <row r="894" ht="14.25" customHeight="1">
      <c r="F894" s="80"/>
      <c r="L894" s="31"/>
      <c r="M894" s="31"/>
      <c r="N894" s="58"/>
      <c r="O894" s="58"/>
      <c r="P894" s="58"/>
      <c r="Q894" s="58"/>
      <c r="R894" s="58"/>
      <c r="S894" s="58"/>
      <c r="T894" s="58"/>
      <c r="U894" s="58"/>
      <c r="V894" s="58"/>
      <c r="W894" s="31"/>
      <c r="X894" s="31"/>
      <c r="AA894" s="6"/>
    </row>
    <row r="895" ht="14.25" customHeight="1">
      <c r="F895" s="80"/>
      <c r="L895" s="31"/>
      <c r="M895" s="31"/>
      <c r="N895" s="58"/>
      <c r="O895" s="58"/>
      <c r="P895" s="58"/>
      <c r="Q895" s="58"/>
      <c r="R895" s="58"/>
      <c r="S895" s="58"/>
      <c r="T895" s="58"/>
      <c r="U895" s="58"/>
      <c r="V895" s="58"/>
      <c r="W895" s="31"/>
      <c r="X895" s="31"/>
      <c r="AA895" s="6"/>
    </row>
    <row r="896" ht="14.25" customHeight="1">
      <c r="F896" s="80"/>
      <c r="L896" s="31"/>
      <c r="M896" s="31"/>
      <c r="N896" s="58"/>
      <c r="O896" s="58"/>
      <c r="P896" s="58"/>
      <c r="Q896" s="58"/>
      <c r="R896" s="58"/>
      <c r="S896" s="58"/>
      <c r="T896" s="58"/>
      <c r="U896" s="58"/>
      <c r="V896" s="58"/>
      <c r="W896" s="31"/>
      <c r="X896" s="31"/>
      <c r="AA896" s="6"/>
    </row>
    <row r="897" ht="14.25" customHeight="1">
      <c r="F897" s="80"/>
      <c r="L897" s="31"/>
      <c r="M897" s="31"/>
      <c r="N897" s="58"/>
      <c r="O897" s="58"/>
      <c r="P897" s="58"/>
      <c r="Q897" s="58"/>
      <c r="R897" s="58"/>
      <c r="S897" s="58"/>
      <c r="T897" s="58"/>
      <c r="U897" s="58"/>
      <c r="V897" s="58"/>
      <c r="W897" s="31"/>
      <c r="X897" s="31"/>
      <c r="AA897" s="6"/>
    </row>
    <row r="898" ht="14.25" customHeight="1">
      <c r="F898" s="80"/>
      <c r="L898" s="31"/>
      <c r="M898" s="31"/>
      <c r="N898" s="58"/>
      <c r="O898" s="58"/>
      <c r="P898" s="58"/>
      <c r="Q898" s="58"/>
      <c r="R898" s="58"/>
      <c r="S898" s="58"/>
      <c r="T898" s="58"/>
      <c r="U898" s="58"/>
      <c r="V898" s="58"/>
      <c r="W898" s="31"/>
      <c r="X898" s="31"/>
      <c r="AA898" s="6"/>
    </row>
    <row r="899" ht="14.25" customHeight="1">
      <c r="F899" s="80"/>
      <c r="L899" s="31"/>
      <c r="M899" s="31"/>
      <c r="N899" s="58"/>
      <c r="O899" s="58"/>
      <c r="P899" s="58"/>
      <c r="Q899" s="58"/>
      <c r="R899" s="58"/>
      <c r="S899" s="58"/>
      <c r="T899" s="58"/>
      <c r="U899" s="58"/>
      <c r="V899" s="58"/>
      <c r="W899" s="31"/>
      <c r="X899" s="31"/>
      <c r="AA899" s="6"/>
    </row>
    <row r="900" ht="14.25" customHeight="1">
      <c r="F900" s="80"/>
      <c r="L900" s="31"/>
      <c r="M900" s="31"/>
      <c r="N900" s="58"/>
      <c r="O900" s="58"/>
      <c r="P900" s="58"/>
      <c r="Q900" s="58"/>
      <c r="R900" s="58"/>
      <c r="S900" s="58"/>
      <c r="T900" s="58"/>
      <c r="U900" s="58"/>
      <c r="V900" s="58"/>
      <c r="W900" s="31"/>
      <c r="X900" s="31"/>
      <c r="AA900" s="6"/>
    </row>
    <row r="901" ht="14.25" customHeight="1">
      <c r="F901" s="80"/>
      <c r="L901" s="31"/>
      <c r="M901" s="31"/>
      <c r="N901" s="58"/>
      <c r="O901" s="58"/>
      <c r="P901" s="58"/>
      <c r="Q901" s="58"/>
      <c r="R901" s="58"/>
      <c r="S901" s="58"/>
      <c r="T901" s="58"/>
      <c r="U901" s="58"/>
      <c r="V901" s="58"/>
      <c r="W901" s="31"/>
      <c r="X901" s="31"/>
      <c r="AA901" s="6"/>
    </row>
    <row r="902" ht="14.25" customHeight="1">
      <c r="F902" s="80"/>
      <c r="L902" s="31"/>
      <c r="M902" s="31"/>
      <c r="N902" s="58"/>
      <c r="O902" s="58"/>
      <c r="P902" s="58"/>
      <c r="Q902" s="58"/>
      <c r="R902" s="58"/>
      <c r="S902" s="58"/>
      <c r="T902" s="58"/>
      <c r="U902" s="58"/>
      <c r="V902" s="58"/>
      <c r="W902" s="31"/>
      <c r="X902" s="31"/>
      <c r="AA902" s="6"/>
    </row>
    <row r="903" ht="14.25" customHeight="1">
      <c r="F903" s="80"/>
      <c r="L903" s="31"/>
      <c r="M903" s="31"/>
      <c r="N903" s="58"/>
      <c r="O903" s="58"/>
      <c r="P903" s="58"/>
      <c r="Q903" s="58"/>
      <c r="R903" s="58"/>
      <c r="S903" s="58"/>
      <c r="T903" s="58"/>
      <c r="U903" s="58"/>
      <c r="V903" s="58"/>
      <c r="W903" s="31"/>
      <c r="X903" s="31"/>
      <c r="AA903" s="6"/>
    </row>
    <row r="904" ht="14.25" customHeight="1">
      <c r="F904" s="80"/>
      <c r="L904" s="31"/>
      <c r="M904" s="31"/>
      <c r="N904" s="58"/>
      <c r="O904" s="58"/>
      <c r="P904" s="58"/>
      <c r="Q904" s="58"/>
      <c r="R904" s="58"/>
      <c r="S904" s="58"/>
      <c r="T904" s="58"/>
      <c r="U904" s="58"/>
      <c r="V904" s="58"/>
      <c r="W904" s="31"/>
      <c r="X904" s="31"/>
      <c r="AA904" s="6"/>
    </row>
    <row r="905" ht="14.25" customHeight="1">
      <c r="F905" s="80"/>
      <c r="L905" s="31"/>
      <c r="M905" s="31"/>
      <c r="N905" s="58"/>
      <c r="O905" s="58"/>
      <c r="P905" s="58"/>
      <c r="Q905" s="58"/>
      <c r="R905" s="58"/>
      <c r="S905" s="58"/>
      <c r="T905" s="58"/>
      <c r="U905" s="58"/>
      <c r="V905" s="58"/>
      <c r="W905" s="31"/>
      <c r="X905" s="31"/>
      <c r="AA905" s="6"/>
    </row>
    <row r="906" ht="14.25" customHeight="1">
      <c r="F906" s="80"/>
      <c r="L906" s="31"/>
      <c r="M906" s="31"/>
      <c r="N906" s="58"/>
      <c r="O906" s="58"/>
      <c r="P906" s="58"/>
      <c r="Q906" s="58"/>
      <c r="R906" s="58"/>
      <c r="S906" s="58"/>
      <c r="T906" s="58"/>
      <c r="U906" s="58"/>
      <c r="V906" s="58"/>
      <c r="W906" s="31"/>
      <c r="X906" s="31"/>
      <c r="AA906" s="6"/>
    </row>
    <row r="907" ht="14.25" customHeight="1">
      <c r="F907" s="80"/>
      <c r="L907" s="31"/>
      <c r="M907" s="31"/>
      <c r="N907" s="58"/>
      <c r="O907" s="58"/>
      <c r="P907" s="58"/>
      <c r="Q907" s="58"/>
      <c r="R907" s="58"/>
      <c r="S907" s="58"/>
      <c r="T907" s="58"/>
      <c r="U907" s="58"/>
      <c r="V907" s="58"/>
      <c r="W907" s="31"/>
      <c r="X907" s="31"/>
      <c r="AA907" s="6"/>
    </row>
    <row r="908" ht="14.25" customHeight="1">
      <c r="F908" s="80"/>
      <c r="L908" s="31"/>
      <c r="M908" s="31"/>
      <c r="N908" s="58"/>
      <c r="O908" s="58"/>
      <c r="P908" s="58"/>
      <c r="Q908" s="58"/>
      <c r="R908" s="58"/>
      <c r="S908" s="58"/>
      <c r="T908" s="58"/>
      <c r="U908" s="58"/>
      <c r="V908" s="58"/>
      <c r="W908" s="31"/>
      <c r="X908" s="31"/>
      <c r="AA908" s="6"/>
    </row>
    <row r="909" ht="14.25" customHeight="1">
      <c r="F909" s="80"/>
      <c r="L909" s="31"/>
      <c r="M909" s="31"/>
      <c r="N909" s="58"/>
      <c r="O909" s="58"/>
      <c r="P909" s="58"/>
      <c r="Q909" s="58"/>
      <c r="R909" s="58"/>
      <c r="S909" s="58"/>
      <c r="T909" s="58"/>
      <c r="U909" s="58"/>
      <c r="V909" s="58"/>
      <c r="W909" s="31"/>
      <c r="X909" s="31"/>
      <c r="AA909" s="6"/>
    </row>
    <row r="910" ht="14.25" customHeight="1">
      <c r="F910" s="80"/>
      <c r="L910" s="31"/>
      <c r="M910" s="31"/>
      <c r="N910" s="58"/>
      <c r="O910" s="58"/>
      <c r="P910" s="58"/>
      <c r="Q910" s="58"/>
      <c r="R910" s="58"/>
      <c r="S910" s="58"/>
      <c r="T910" s="58"/>
      <c r="U910" s="58"/>
      <c r="V910" s="58"/>
      <c r="W910" s="31"/>
      <c r="X910" s="31"/>
      <c r="AA910" s="6"/>
    </row>
    <row r="911" ht="14.25" customHeight="1">
      <c r="F911" s="80"/>
      <c r="L911" s="31"/>
      <c r="M911" s="31"/>
      <c r="N911" s="58"/>
      <c r="O911" s="58"/>
      <c r="P911" s="58"/>
      <c r="Q911" s="58"/>
      <c r="R911" s="58"/>
      <c r="S911" s="58"/>
      <c r="T911" s="58"/>
      <c r="U911" s="58"/>
      <c r="V911" s="58"/>
      <c r="W911" s="31"/>
      <c r="X911" s="31"/>
      <c r="AA911" s="6"/>
    </row>
    <row r="912" ht="14.25" customHeight="1">
      <c r="F912" s="80"/>
      <c r="L912" s="31"/>
      <c r="M912" s="31"/>
      <c r="N912" s="58"/>
      <c r="O912" s="58"/>
      <c r="P912" s="58"/>
      <c r="Q912" s="58"/>
      <c r="R912" s="58"/>
      <c r="S912" s="58"/>
      <c r="T912" s="58"/>
      <c r="U912" s="58"/>
      <c r="V912" s="58"/>
      <c r="W912" s="31"/>
      <c r="X912" s="31"/>
      <c r="AA912" s="6"/>
    </row>
    <row r="913" ht="14.25" customHeight="1">
      <c r="F913" s="80"/>
      <c r="L913" s="31"/>
      <c r="M913" s="31"/>
      <c r="N913" s="58"/>
      <c r="O913" s="58"/>
      <c r="P913" s="58"/>
      <c r="Q913" s="58"/>
      <c r="R913" s="58"/>
      <c r="S913" s="58"/>
      <c r="T913" s="58"/>
      <c r="U913" s="58"/>
      <c r="V913" s="58"/>
      <c r="W913" s="31"/>
      <c r="X913" s="31"/>
      <c r="AA913" s="6"/>
    </row>
    <row r="914" ht="14.25" customHeight="1">
      <c r="F914" s="80"/>
      <c r="L914" s="31"/>
      <c r="M914" s="31"/>
      <c r="N914" s="58"/>
      <c r="O914" s="58"/>
      <c r="P914" s="58"/>
      <c r="Q914" s="58"/>
      <c r="R914" s="58"/>
      <c r="S914" s="58"/>
      <c r="T914" s="58"/>
      <c r="U914" s="58"/>
      <c r="V914" s="58"/>
      <c r="W914" s="31"/>
      <c r="X914" s="31"/>
      <c r="AA914" s="6"/>
    </row>
    <row r="915" ht="14.25" customHeight="1">
      <c r="F915" s="80"/>
      <c r="L915" s="31"/>
      <c r="M915" s="31"/>
      <c r="N915" s="58"/>
      <c r="O915" s="58"/>
      <c r="P915" s="58"/>
      <c r="Q915" s="58"/>
      <c r="R915" s="58"/>
      <c r="S915" s="58"/>
      <c r="T915" s="58"/>
      <c r="U915" s="58"/>
      <c r="V915" s="58"/>
      <c r="W915" s="31"/>
      <c r="X915" s="31"/>
      <c r="AA915" s="6"/>
    </row>
    <row r="916" ht="14.25" customHeight="1">
      <c r="F916" s="80"/>
      <c r="L916" s="31"/>
      <c r="M916" s="31"/>
      <c r="N916" s="58"/>
      <c r="O916" s="58"/>
      <c r="P916" s="58"/>
      <c r="Q916" s="58"/>
      <c r="R916" s="58"/>
      <c r="S916" s="58"/>
      <c r="T916" s="58"/>
      <c r="U916" s="58"/>
      <c r="V916" s="58"/>
      <c r="W916" s="31"/>
      <c r="X916" s="31"/>
      <c r="AA916" s="6"/>
    </row>
    <row r="917" ht="14.25" customHeight="1">
      <c r="F917" s="80"/>
      <c r="L917" s="31"/>
      <c r="M917" s="31"/>
      <c r="N917" s="58"/>
      <c r="O917" s="58"/>
      <c r="P917" s="58"/>
      <c r="Q917" s="58"/>
      <c r="R917" s="58"/>
      <c r="S917" s="58"/>
      <c r="T917" s="58"/>
      <c r="U917" s="58"/>
      <c r="V917" s="58"/>
      <c r="W917" s="31"/>
      <c r="X917" s="31"/>
      <c r="AA917" s="6"/>
    </row>
    <row r="918" ht="14.25" customHeight="1">
      <c r="F918" s="80"/>
      <c r="L918" s="31"/>
      <c r="M918" s="31"/>
      <c r="N918" s="58"/>
      <c r="O918" s="58"/>
      <c r="P918" s="58"/>
      <c r="Q918" s="58"/>
      <c r="R918" s="58"/>
      <c r="S918" s="58"/>
      <c r="T918" s="58"/>
      <c r="U918" s="58"/>
      <c r="V918" s="58"/>
      <c r="W918" s="31"/>
      <c r="X918" s="31"/>
      <c r="AA918" s="6"/>
    </row>
    <row r="919" ht="14.25" customHeight="1">
      <c r="F919" s="80"/>
      <c r="L919" s="31"/>
      <c r="M919" s="31"/>
      <c r="N919" s="58"/>
      <c r="O919" s="58"/>
      <c r="P919" s="58"/>
      <c r="Q919" s="58"/>
      <c r="R919" s="58"/>
      <c r="S919" s="58"/>
      <c r="T919" s="58"/>
      <c r="U919" s="58"/>
      <c r="V919" s="58"/>
      <c r="W919" s="31"/>
      <c r="X919" s="31"/>
      <c r="AA919" s="6"/>
    </row>
    <row r="920" ht="14.25" customHeight="1">
      <c r="F920" s="80"/>
      <c r="L920" s="31"/>
      <c r="M920" s="31"/>
      <c r="N920" s="58"/>
      <c r="O920" s="58"/>
      <c r="P920" s="58"/>
      <c r="Q920" s="58"/>
      <c r="R920" s="58"/>
      <c r="S920" s="58"/>
      <c r="T920" s="58"/>
      <c r="U920" s="58"/>
      <c r="V920" s="58"/>
      <c r="W920" s="31"/>
      <c r="X920" s="31"/>
      <c r="AA920" s="6"/>
    </row>
    <row r="921" ht="14.25" customHeight="1">
      <c r="F921" s="80"/>
      <c r="L921" s="31"/>
      <c r="M921" s="31"/>
      <c r="N921" s="58"/>
      <c r="O921" s="58"/>
      <c r="P921" s="58"/>
      <c r="Q921" s="58"/>
      <c r="R921" s="58"/>
      <c r="S921" s="58"/>
      <c r="T921" s="58"/>
      <c r="U921" s="58"/>
      <c r="V921" s="58"/>
      <c r="W921" s="31"/>
      <c r="X921" s="31"/>
      <c r="AA921" s="6"/>
    </row>
    <row r="922" ht="14.25" customHeight="1">
      <c r="F922" s="80"/>
      <c r="L922" s="31"/>
      <c r="M922" s="31"/>
      <c r="N922" s="58"/>
      <c r="O922" s="58"/>
      <c r="P922" s="58"/>
      <c r="Q922" s="58"/>
      <c r="R922" s="58"/>
      <c r="S922" s="58"/>
      <c r="T922" s="58"/>
      <c r="U922" s="58"/>
      <c r="V922" s="58"/>
      <c r="W922" s="31"/>
      <c r="X922" s="31"/>
      <c r="AA922" s="6"/>
    </row>
    <row r="923" ht="14.25" customHeight="1">
      <c r="F923" s="80"/>
      <c r="L923" s="31"/>
      <c r="M923" s="31"/>
      <c r="N923" s="58"/>
      <c r="O923" s="58"/>
      <c r="P923" s="58"/>
      <c r="Q923" s="58"/>
      <c r="R923" s="58"/>
      <c r="S923" s="58"/>
      <c r="T923" s="58"/>
      <c r="U923" s="58"/>
      <c r="V923" s="58"/>
      <c r="W923" s="31"/>
      <c r="X923" s="31"/>
      <c r="AA923" s="6"/>
    </row>
    <row r="924" ht="14.25" customHeight="1">
      <c r="F924" s="80"/>
      <c r="L924" s="31"/>
      <c r="M924" s="31"/>
      <c r="N924" s="58"/>
      <c r="O924" s="58"/>
      <c r="P924" s="58"/>
      <c r="Q924" s="58"/>
      <c r="R924" s="58"/>
      <c r="S924" s="58"/>
      <c r="T924" s="58"/>
      <c r="U924" s="58"/>
      <c r="V924" s="58"/>
      <c r="W924" s="31"/>
      <c r="X924" s="31"/>
      <c r="AA924" s="6"/>
    </row>
    <row r="925" ht="14.25" customHeight="1">
      <c r="F925" s="80"/>
      <c r="L925" s="31"/>
      <c r="M925" s="31"/>
      <c r="N925" s="58"/>
      <c r="O925" s="58"/>
      <c r="P925" s="58"/>
      <c r="Q925" s="58"/>
      <c r="R925" s="58"/>
      <c r="S925" s="58"/>
      <c r="T925" s="58"/>
      <c r="U925" s="58"/>
      <c r="V925" s="58"/>
      <c r="W925" s="31"/>
      <c r="X925" s="31"/>
      <c r="AA925" s="6"/>
    </row>
    <row r="926" ht="14.25" customHeight="1">
      <c r="F926" s="80"/>
      <c r="L926" s="31"/>
      <c r="M926" s="31"/>
      <c r="N926" s="58"/>
      <c r="O926" s="58"/>
      <c r="P926" s="58"/>
      <c r="Q926" s="58"/>
      <c r="R926" s="58"/>
      <c r="S926" s="58"/>
      <c r="T926" s="58"/>
      <c r="U926" s="58"/>
      <c r="V926" s="58"/>
      <c r="W926" s="31"/>
      <c r="X926" s="31"/>
      <c r="AA926" s="6"/>
    </row>
    <row r="927" ht="14.25" customHeight="1">
      <c r="F927" s="80"/>
      <c r="L927" s="31"/>
      <c r="M927" s="31"/>
      <c r="N927" s="58"/>
      <c r="O927" s="58"/>
      <c r="P927" s="58"/>
      <c r="Q927" s="58"/>
      <c r="R927" s="58"/>
      <c r="S927" s="58"/>
      <c r="T927" s="58"/>
      <c r="U927" s="58"/>
      <c r="V927" s="58"/>
      <c r="W927" s="31"/>
      <c r="X927" s="31"/>
      <c r="AA927" s="6"/>
    </row>
    <row r="928" ht="14.25" customHeight="1">
      <c r="F928" s="80"/>
      <c r="L928" s="31"/>
      <c r="M928" s="31"/>
      <c r="N928" s="58"/>
      <c r="O928" s="58"/>
      <c r="P928" s="58"/>
      <c r="Q928" s="58"/>
      <c r="R928" s="58"/>
      <c r="S928" s="58"/>
      <c r="T928" s="58"/>
      <c r="U928" s="58"/>
      <c r="V928" s="58"/>
      <c r="W928" s="31"/>
      <c r="X928" s="31"/>
      <c r="AA928" s="6"/>
    </row>
    <row r="929" ht="14.25" customHeight="1">
      <c r="F929" s="80"/>
      <c r="L929" s="31"/>
      <c r="M929" s="31"/>
      <c r="N929" s="58"/>
      <c r="O929" s="58"/>
      <c r="P929" s="58"/>
      <c r="Q929" s="58"/>
      <c r="R929" s="58"/>
      <c r="S929" s="58"/>
      <c r="T929" s="58"/>
      <c r="U929" s="58"/>
      <c r="V929" s="58"/>
      <c r="W929" s="31"/>
      <c r="X929" s="31"/>
      <c r="AA929" s="6"/>
    </row>
    <row r="930" ht="14.25" customHeight="1">
      <c r="F930" s="80"/>
      <c r="L930" s="31"/>
      <c r="M930" s="31"/>
      <c r="N930" s="58"/>
      <c r="O930" s="58"/>
      <c r="P930" s="58"/>
      <c r="Q930" s="58"/>
      <c r="R930" s="58"/>
      <c r="S930" s="58"/>
      <c r="T930" s="58"/>
      <c r="U930" s="58"/>
      <c r="V930" s="58"/>
      <c r="W930" s="31"/>
      <c r="X930" s="31"/>
      <c r="AA930" s="6"/>
    </row>
    <row r="931" ht="14.25" customHeight="1">
      <c r="F931" s="80"/>
      <c r="L931" s="31"/>
      <c r="M931" s="31"/>
      <c r="N931" s="58"/>
      <c r="O931" s="58"/>
      <c r="P931" s="58"/>
      <c r="Q931" s="58"/>
      <c r="R931" s="58"/>
      <c r="S931" s="58"/>
      <c r="T931" s="58"/>
      <c r="U931" s="58"/>
      <c r="V931" s="58"/>
      <c r="W931" s="31"/>
      <c r="X931" s="31"/>
      <c r="AA931" s="6"/>
    </row>
    <row r="932" ht="14.25" customHeight="1">
      <c r="F932" s="80"/>
      <c r="L932" s="31"/>
      <c r="M932" s="31"/>
      <c r="N932" s="58"/>
      <c r="O932" s="58"/>
      <c r="P932" s="58"/>
      <c r="Q932" s="58"/>
      <c r="R932" s="58"/>
      <c r="S932" s="58"/>
      <c r="T932" s="58"/>
      <c r="U932" s="58"/>
      <c r="V932" s="58"/>
      <c r="W932" s="31"/>
      <c r="X932" s="31"/>
      <c r="AA932" s="6"/>
    </row>
    <row r="933" ht="14.25" customHeight="1">
      <c r="F933" s="80"/>
      <c r="L933" s="31"/>
      <c r="M933" s="31"/>
      <c r="N933" s="58"/>
      <c r="O933" s="58"/>
      <c r="P933" s="58"/>
      <c r="Q933" s="58"/>
      <c r="R933" s="58"/>
      <c r="S933" s="58"/>
      <c r="T933" s="58"/>
      <c r="U933" s="58"/>
      <c r="V933" s="58"/>
      <c r="W933" s="31"/>
      <c r="X933" s="31"/>
      <c r="AA933" s="6"/>
    </row>
    <row r="934" ht="14.25" customHeight="1">
      <c r="F934" s="80"/>
      <c r="L934" s="31"/>
      <c r="M934" s="31"/>
      <c r="N934" s="58"/>
      <c r="O934" s="58"/>
      <c r="P934" s="58"/>
      <c r="Q934" s="58"/>
      <c r="R934" s="58"/>
      <c r="S934" s="58"/>
      <c r="T934" s="58"/>
      <c r="U934" s="58"/>
      <c r="V934" s="58"/>
      <c r="W934" s="31"/>
      <c r="X934" s="31"/>
      <c r="AA934" s="6"/>
    </row>
    <row r="935" ht="14.25" customHeight="1">
      <c r="F935" s="80"/>
      <c r="L935" s="31"/>
      <c r="M935" s="31"/>
      <c r="N935" s="58"/>
      <c r="O935" s="58"/>
      <c r="P935" s="58"/>
      <c r="Q935" s="58"/>
      <c r="R935" s="58"/>
      <c r="S935" s="58"/>
      <c r="T935" s="58"/>
      <c r="U935" s="58"/>
      <c r="V935" s="58"/>
      <c r="W935" s="31"/>
      <c r="X935" s="31"/>
      <c r="AA935" s="6"/>
    </row>
    <row r="936" ht="14.25" customHeight="1">
      <c r="F936" s="80"/>
      <c r="L936" s="31"/>
      <c r="M936" s="31"/>
      <c r="N936" s="58"/>
      <c r="O936" s="58"/>
      <c r="P936" s="58"/>
      <c r="Q936" s="58"/>
      <c r="R936" s="58"/>
      <c r="S936" s="58"/>
      <c r="T936" s="58"/>
      <c r="U936" s="58"/>
      <c r="V936" s="58"/>
      <c r="W936" s="31"/>
      <c r="X936" s="31"/>
      <c r="AA936" s="6"/>
    </row>
    <row r="937" ht="14.25" customHeight="1">
      <c r="F937" s="80"/>
      <c r="L937" s="31"/>
      <c r="M937" s="31"/>
      <c r="N937" s="58"/>
      <c r="O937" s="58"/>
      <c r="P937" s="58"/>
      <c r="Q937" s="58"/>
      <c r="R937" s="58"/>
      <c r="S937" s="58"/>
      <c r="T937" s="58"/>
      <c r="U937" s="58"/>
      <c r="V937" s="58"/>
      <c r="W937" s="31"/>
      <c r="X937" s="31"/>
      <c r="AA937" s="6"/>
    </row>
    <row r="938" ht="14.25" customHeight="1">
      <c r="F938" s="80"/>
      <c r="L938" s="31"/>
      <c r="M938" s="31"/>
      <c r="N938" s="58"/>
      <c r="O938" s="58"/>
      <c r="P938" s="58"/>
      <c r="Q938" s="58"/>
      <c r="R938" s="58"/>
      <c r="S938" s="58"/>
      <c r="T938" s="58"/>
      <c r="U938" s="58"/>
      <c r="V938" s="58"/>
      <c r="W938" s="31"/>
      <c r="X938" s="31"/>
      <c r="AA938" s="6"/>
    </row>
    <row r="939" ht="14.25" customHeight="1">
      <c r="F939" s="80"/>
      <c r="L939" s="31"/>
      <c r="M939" s="31"/>
      <c r="N939" s="58"/>
      <c r="O939" s="58"/>
      <c r="P939" s="58"/>
      <c r="Q939" s="58"/>
      <c r="R939" s="58"/>
      <c r="S939" s="58"/>
      <c r="T939" s="58"/>
      <c r="U939" s="58"/>
      <c r="V939" s="58"/>
      <c r="W939" s="31"/>
      <c r="X939" s="31"/>
      <c r="AA939" s="6"/>
    </row>
    <row r="940" ht="14.25" customHeight="1">
      <c r="F940" s="80"/>
      <c r="L940" s="31"/>
      <c r="M940" s="31"/>
      <c r="N940" s="58"/>
      <c r="O940" s="58"/>
      <c r="P940" s="58"/>
      <c r="Q940" s="58"/>
      <c r="R940" s="58"/>
      <c r="S940" s="58"/>
      <c r="T940" s="58"/>
      <c r="U940" s="58"/>
      <c r="V940" s="58"/>
      <c r="W940" s="31"/>
      <c r="X940" s="31"/>
      <c r="AA940" s="6"/>
    </row>
    <row r="941" ht="14.25" customHeight="1">
      <c r="F941" s="80"/>
      <c r="L941" s="31"/>
      <c r="M941" s="31"/>
      <c r="N941" s="58"/>
      <c r="O941" s="58"/>
      <c r="P941" s="58"/>
      <c r="Q941" s="58"/>
      <c r="R941" s="58"/>
      <c r="S941" s="58"/>
      <c r="T941" s="58"/>
      <c r="U941" s="58"/>
      <c r="V941" s="58"/>
      <c r="W941" s="31"/>
      <c r="X941" s="31"/>
      <c r="AA941" s="6"/>
    </row>
    <row r="942" ht="14.25" customHeight="1">
      <c r="F942" s="80"/>
      <c r="L942" s="31"/>
      <c r="M942" s="31"/>
      <c r="N942" s="58"/>
      <c r="O942" s="58"/>
      <c r="P942" s="58"/>
      <c r="Q942" s="58"/>
      <c r="R942" s="58"/>
      <c r="S942" s="58"/>
      <c r="T942" s="58"/>
      <c r="U942" s="58"/>
      <c r="V942" s="58"/>
      <c r="W942" s="31"/>
      <c r="X942" s="31"/>
      <c r="AA942" s="6"/>
    </row>
    <row r="943" ht="14.25" customHeight="1">
      <c r="F943" s="80"/>
      <c r="L943" s="31"/>
      <c r="M943" s="31"/>
      <c r="N943" s="58"/>
      <c r="O943" s="58"/>
      <c r="P943" s="58"/>
      <c r="Q943" s="58"/>
      <c r="R943" s="58"/>
      <c r="S943" s="58"/>
      <c r="T943" s="58"/>
      <c r="U943" s="58"/>
      <c r="V943" s="58"/>
      <c r="W943" s="31"/>
      <c r="X943" s="31"/>
      <c r="AA943" s="6"/>
    </row>
    <row r="944" ht="14.25" customHeight="1">
      <c r="F944" s="80"/>
      <c r="L944" s="31"/>
      <c r="M944" s="31"/>
      <c r="N944" s="58"/>
      <c r="O944" s="58"/>
      <c r="P944" s="58"/>
      <c r="Q944" s="58"/>
      <c r="R944" s="58"/>
      <c r="S944" s="58"/>
      <c r="T944" s="58"/>
      <c r="U944" s="58"/>
      <c r="V944" s="58"/>
      <c r="W944" s="31"/>
      <c r="X944" s="31"/>
      <c r="AA944" s="6"/>
    </row>
    <row r="945" ht="14.25" customHeight="1">
      <c r="F945" s="80"/>
      <c r="L945" s="31"/>
      <c r="M945" s="31"/>
      <c r="N945" s="58"/>
      <c r="O945" s="58"/>
      <c r="P945" s="58"/>
      <c r="Q945" s="58"/>
      <c r="R945" s="58"/>
      <c r="S945" s="58"/>
      <c r="T945" s="58"/>
      <c r="U945" s="58"/>
      <c r="V945" s="58"/>
      <c r="W945" s="31"/>
      <c r="X945" s="31"/>
      <c r="AA945" s="6"/>
    </row>
    <row r="946" ht="14.25" customHeight="1">
      <c r="F946" s="80"/>
      <c r="L946" s="31"/>
      <c r="M946" s="31"/>
      <c r="N946" s="58"/>
      <c r="O946" s="58"/>
      <c r="P946" s="58"/>
      <c r="Q946" s="58"/>
      <c r="R946" s="58"/>
      <c r="S946" s="58"/>
      <c r="T946" s="58"/>
      <c r="U946" s="58"/>
      <c r="V946" s="58"/>
      <c r="W946" s="31"/>
      <c r="X946" s="31"/>
      <c r="AA946" s="6"/>
    </row>
    <row r="947" ht="14.25" customHeight="1">
      <c r="F947" s="80"/>
      <c r="L947" s="31"/>
      <c r="M947" s="31"/>
      <c r="N947" s="58"/>
      <c r="O947" s="58"/>
      <c r="P947" s="58"/>
      <c r="Q947" s="58"/>
      <c r="R947" s="58"/>
      <c r="S947" s="58"/>
      <c r="T947" s="58"/>
      <c r="U947" s="58"/>
      <c r="V947" s="58"/>
      <c r="W947" s="31"/>
      <c r="X947" s="31"/>
      <c r="AA947" s="6"/>
    </row>
    <row r="948" ht="14.25" customHeight="1">
      <c r="F948" s="80"/>
      <c r="L948" s="31"/>
      <c r="M948" s="31"/>
      <c r="N948" s="58"/>
      <c r="O948" s="58"/>
      <c r="P948" s="58"/>
      <c r="Q948" s="58"/>
      <c r="R948" s="58"/>
      <c r="S948" s="58"/>
      <c r="T948" s="58"/>
      <c r="U948" s="58"/>
      <c r="V948" s="58"/>
      <c r="W948" s="31"/>
      <c r="X948" s="31"/>
      <c r="AA948" s="6"/>
    </row>
    <row r="949" ht="14.25" customHeight="1">
      <c r="F949" s="80"/>
      <c r="L949" s="31"/>
      <c r="M949" s="31"/>
      <c r="N949" s="58"/>
      <c r="O949" s="58"/>
      <c r="P949" s="58"/>
      <c r="Q949" s="58"/>
      <c r="R949" s="58"/>
      <c r="S949" s="58"/>
      <c r="T949" s="58"/>
      <c r="U949" s="58"/>
      <c r="V949" s="58"/>
      <c r="W949" s="31"/>
      <c r="X949" s="31"/>
      <c r="AA949" s="6"/>
    </row>
    <row r="950" ht="14.25" customHeight="1">
      <c r="F950" s="80"/>
      <c r="L950" s="31"/>
      <c r="M950" s="31"/>
      <c r="N950" s="58"/>
      <c r="O950" s="58"/>
      <c r="P950" s="58"/>
      <c r="Q950" s="58"/>
      <c r="R950" s="58"/>
      <c r="S950" s="58"/>
      <c r="T950" s="58"/>
      <c r="U950" s="58"/>
      <c r="V950" s="58"/>
      <c r="W950" s="31"/>
      <c r="X950" s="31"/>
      <c r="AA950" s="6"/>
    </row>
    <row r="951" ht="14.25" customHeight="1">
      <c r="F951" s="80"/>
      <c r="L951" s="31"/>
      <c r="M951" s="31"/>
      <c r="N951" s="58"/>
      <c r="O951" s="58"/>
      <c r="P951" s="58"/>
      <c r="Q951" s="58"/>
      <c r="R951" s="58"/>
      <c r="S951" s="58"/>
      <c r="T951" s="58"/>
      <c r="U951" s="58"/>
      <c r="V951" s="58"/>
      <c r="W951" s="31"/>
      <c r="X951" s="31"/>
      <c r="AA951" s="6"/>
    </row>
    <row r="952" ht="14.25" customHeight="1">
      <c r="F952" s="80"/>
      <c r="L952" s="31"/>
      <c r="M952" s="31"/>
      <c r="N952" s="58"/>
      <c r="O952" s="58"/>
      <c r="P952" s="58"/>
      <c r="Q952" s="58"/>
      <c r="R952" s="58"/>
      <c r="S952" s="58"/>
      <c r="T952" s="58"/>
      <c r="U952" s="58"/>
      <c r="V952" s="58"/>
      <c r="W952" s="31"/>
      <c r="X952" s="31"/>
      <c r="AA952" s="6"/>
    </row>
    <row r="953" ht="14.25" customHeight="1">
      <c r="F953" s="80"/>
      <c r="L953" s="31"/>
      <c r="M953" s="31"/>
      <c r="N953" s="58"/>
      <c r="O953" s="58"/>
      <c r="P953" s="58"/>
      <c r="Q953" s="58"/>
      <c r="R953" s="58"/>
      <c r="S953" s="58"/>
      <c r="T953" s="58"/>
      <c r="U953" s="58"/>
      <c r="V953" s="58"/>
      <c r="W953" s="31"/>
      <c r="X953" s="31"/>
      <c r="AA953" s="6"/>
    </row>
    <row r="954" ht="14.25" customHeight="1">
      <c r="F954" s="80"/>
      <c r="L954" s="31"/>
      <c r="M954" s="31"/>
      <c r="N954" s="58"/>
      <c r="O954" s="58"/>
      <c r="P954" s="58"/>
      <c r="Q954" s="58"/>
      <c r="R954" s="58"/>
      <c r="S954" s="58"/>
      <c r="T954" s="58"/>
      <c r="U954" s="58"/>
      <c r="V954" s="58"/>
      <c r="W954" s="31"/>
      <c r="X954" s="31"/>
      <c r="AA954" s="6"/>
    </row>
    <row r="955" ht="14.25" customHeight="1">
      <c r="F955" s="80"/>
      <c r="L955" s="31"/>
      <c r="M955" s="31"/>
      <c r="N955" s="58"/>
      <c r="O955" s="58"/>
      <c r="P955" s="58"/>
      <c r="Q955" s="58"/>
      <c r="R955" s="58"/>
      <c r="S955" s="58"/>
      <c r="T955" s="58"/>
      <c r="U955" s="58"/>
      <c r="V955" s="58"/>
      <c r="W955" s="31"/>
      <c r="X955" s="31"/>
      <c r="AA955" s="6"/>
    </row>
    <row r="956" ht="14.25" customHeight="1">
      <c r="F956" s="80"/>
      <c r="L956" s="31"/>
      <c r="M956" s="31"/>
      <c r="N956" s="58"/>
      <c r="O956" s="58"/>
      <c r="P956" s="58"/>
      <c r="Q956" s="58"/>
      <c r="R956" s="58"/>
      <c r="S956" s="58"/>
      <c r="T956" s="58"/>
      <c r="U956" s="58"/>
      <c r="V956" s="58"/>
      <c r="W956" s="31"/>
      <c r="X956" s="31"/>
      <c r="AA956" s="6"/>
    </row>
    <row r="957" ht="14.25" customHeight="1">
      <c r="F957" s="80"/>
      <c r="L957" s="31"/>
      <c r="M957" s="31"/>
      <c r="N957" s="58"/>
      <c r="O957" s="58"/>
      <c r="P957" s="58"/>
      <c r="Q957" s="58"/>
      <c r="R957" s="58"/>
      <c r="S957" s="58"/>
      <c r="T957" s="58"/>
      <c r="U957" s="58"/>
      <c r="V957" s="58"/>
      <c r="W957" s="31"/>
      <c r="X957" s="31"/>
      <c r="AA957" s="6"/>
    </row>
    <row r="958" ht="14.25" customHeight="1">
      <c r="F958" s="80"/>
      <c r="L958" s="31"/>
      <c r="M958" s="31"/>
      <c r="N958" s="58"/>
      <c r="O958" s="58"/>
      <c r="P958" s="58"/>
      <c r="Q958" s="58"/>
      <c r="R958" s="58"/>
      <c r="S958" s="58"/>
      <c r="T958" s="58"/>
      <c r="U958" s="58"/>
      <c r="V958" s="58"/>
      <c r="W958" s="31"/>
      <c r="X958" s="31"/>
      <c r="AA958" s="6"/>
    </row>
    <row r="959" ht="14.25" customHeight="1">
      <c r="F959" s="80"/>
      <c r="L959" s="31"/>
      <c r="M959" s="31"/>
      <c r="N959" s="58"/>
      <c r="O959" s="58"/>
      <c r="P959" s="58"/>
      <c r="Q959" s="58"/>
      <c r="R959" s="58"/>
      <c r="S959" s="58"/>
      <c r="T959" s="58"/>
      <c r="U959" s="58"/>
      <c r="V959" s="58"/>
      <c r="W959" s="31"/>
      <c r="X959" s="31"/>
      <c r="AA959" s="6"/>
    </row>
    <row r="960" ht="14.25" customHeight="1">
      <c r="F960" s="80"/>
      <c r="L960" s="31"/>
      <c r="M960" s="31"/>
      <c r="N960" s="58"/>
      <c r="O960" s="58"/>
      <c r="P960" s="58"/>
      <c r="Q960" s="58"/>
      <c r="R960" s="58"/>
      <c r="S960" s="58"/>
      <c r="T960" s="58"/>
      <c r="U960" s="58"/>
      <c r="V960" s="58"/>
      <c r="W960" s="31"/>
      <c r="X960" s="31"/>
      <c r="AA960" s="6"/>
    </row>
    <row r="961" ht="14.25" customHeight="1">
      <c r="F961" s="80"/>
      <c r="L961" s="31"/>
      <c r="M961" s="31"/>
      <c r="N961" s="58"/>
      <c r="O961" s="58"/>
      <c r="P961" s="58"/>
      <c r="Q961" s="58"/>
      <c r="R961" s="58"/>
      <c r="S961" s="58"/>
      <c r="T961" s="58"/>
      <c r="U961" s="58"/>
      <c r="V961" s="58"/>
      <c r="W961" s="31"/>
      <c r="X961" s="31"/>
      <c r="AA961" s="6"/>
    </row>
    <row r="962" ht="14.25" customHeight="1">
      <c r="F962" s="80"/>
      <c r="L962" s="31"/>
      <c r="M962" s="31"/>
      <c r="N962" s="58"/>
      <c r="O962" s="58"/>
      <c r="P962" s="58"/>
      <c r="Q962" s="58"/>
      <c r="R962" s="58"/>
      <c r="S962" s="58"/>
      <c r="T962" s="58"/>
      <c r="U962" s="58"/>
      <c r="V962" s="58"/>
      <c r="W962" s="31"/>
      <c r="X962" s="31"/>
      <c r="AA962" s="6"/>
    </row>
    <row r="963" ht="14.25" customHeight="1">
      <c r="F963" s="80"/>
      <c r="L963" s="31"/>
      <c r="M963" s="31"/>
      <c r="N963" s="58"/>
      <c r="O963" s="58"/>
      <c r="P963" s="58"/>
      <c r="Q963" s="58"/>
      <c r="R963" s="58"/>
      <c r="S963" s="58"/>
      <c r="T963" s="58"/>
      <c r="U963" s="58"/>
      <c r="V963" s="58"/>
      <c r="W963" s="31"/>
      <c r="X963" s="31"/>
      <c r="AA963" s="6"/>
    </row>
    <row r="964" ht="14.25" customHeight="1">
      <c r="F964" s="80"/>
      <c r="L964" s="31"/>
      <c r="M964" s="31"/>
      <c r="N964" s="58"/>
      <c r="O964" s="58"/>
      <c r="P964" s="58"/>
      <c r="Q964" s="58"/>
      <c r="R964" s="58"/>
      <c r="S964" s="58"/>
      <c r="T964" s="58"/>
      <c r="U964" s="58"/>
      <c r="V964" s="58"/>
      <c r="W964" s="31"/>
      <c r="X964" s="31"/>
      <c r="AA964" s="6"/>
    </row>
    <row r="965" ht="14.25" customHeight="1">
      <c r="F965" s="80"/>
      <c r="L965" s="31"/>
      <c r="M965" s="31"/>
      <c r="N965" s="58"/>
      <c r="O965" s="58"/>
      <c r="P965" s="58"/>
      <c r="Q965" s="58"/>
      <c r="R965" s="58"/>
      <c r="S965" s="58"/>
      <c r="T965" s="58"/>
      <c r="U965" s="58"/>
      <c r="V965" s="58"/>
      <c r="W965" s="31"/>
      <c r="X965" s="31"/>
      <c r="AA965" s="6"/>
    </row>
    <row r="966" ht="14.25" customHeight="1">
      <c r="F966" s="80"/>
      <c r="L966" s="31"/>
      <c r="M966" s="31"/>
      <c r="N966" s="58"/>
      <c r="O966" s="58"/>
      <c r="P966" s="58"/>
      <c r="Q966" s="58"/>
      <c r="R966" s="58"/>
      <c r="S966" s="58"/>
      <c r="T966" s="58"/>
      <c r="U966" s="58"/>
      <c r="V966" s="58"/>
      <c r="W966" s="31"/>
      <c r="X966" s="31"/>
      <c r="AA966" s="6"/>
    </row>
    <row r="967" ht="14.25" customHeight="1">
      <c r="F967" s="80"/>
      <c r="L967" s="31"/>
      <c r="M967" s="31"/>
      <c r="N967" s="58"/>
      <c r="O967" s="58"/>
      <c r="P967" s="58"/>
      <c r="Q967" s="58"/>
      <c r="R967" s="58"/>
      <c r="S967" s="58"/>
      <c r="T967" s="58"/>
      <c r="U967" s="58"/>
      <c r="V967" s="58"/>
      <c r="W967" s="31"/>
      <c r="X967" s="31"/>
      <c r="AA967" s="6"/>
    </row>
    <row r="968" ht="14.25" customHeight="1">
      <c r="F968" s="80"/>
      <c r="L968" s="31"/>
      <c r="M968" s="31"/>
      <c r="N968" s="58"/>
      <c r="O968" s="58"/>
      <c r="P968" s="58"/>
      <c r="Q968" s="58"/>
      <c r="R968" s="58"/>
      <c r="S968" s="58"/>
      <c r="T968" s="58"/>
      <c r="U968" s="58"/>
      <c r="V968" s="58"/>
      <c r="W968" s="31"/>
      <c r="X968" s="31"/>
      <c r="AA968" s="6"/>
    </row>
    <row r="969" ht="14.25" customHeight="1">
      <c r="F969" s="80"/>
      <c r="L969" s="31"/>
      <c r="M969" s="31"/>
      <c r="N969" s="58"/>
      <c r="O969" s="58"/>
      <c r="P969" s="58"/>
      <c r="Q969" s="58"/>
      <c r="R969" s="58"/>
      <c r="S969" s="58"/>
      <c r="T969" s="58"/>
      <c r="U969" s="58"/>
      <c r="V969" s="58"/>
      <c r="W969" s="31"/>
      <c r="X969" s="31"/>
      <c r="AA969" s="6"/>
    </row>
    <row r="970" ht="14.25" customHeight="1">
      <c r="F970" s="80"/>
      <c r="L970" s="31"/>
      <c r="M970" s="31"/>
      <c r="N970" s="58"/>
      <c r="O970" s="58"/>
      <c r="P970" s="58"/>
      <c r="Q970" s="58"/>
      <c r="R970" s="58"/>
      <c r="S970" s="58"/>
      <c r="T970" s="58"/>
      <c r="U970" s="58"/>
      <c r="V970" s="58"/>
      <c r="W970" s="31"/>
      <c r="X970" s="31"/>
      <c r="AA970" s="6"/>
    </row>
    <row r="971" ht="14.25" customHeight="1">
      <c r="F971" s="80"/>
      <c r="L971" s="31"/>
      <c r="M971" s="31"/>
      <c r="N971" s="58"/>
      <c r="O971" s="58"/>
      <c r="P971" s="58"/>
      <c r="Q971" s="58"/>
      <c r="R971" s="58"/>
      <c r="S971" s="58"/>
      <c r="T971" s="58"/>
      <c r="U971" s="58"/>
      <c r="V971" s="58"/>
      <c r="W971" s="31"/>
      <c r="X971" s="31"/>
      <c r="AA971" s="6"/>
    </row>
    <row r="972" ht="14.25" customHeight="1">
      <c r="F972" s="80"/>
      <c r="L972" s="31"/>
      <c r="M972" s="31"/>
      <c r="N972" s="58"/>
      <c r="O972" s="58"/>
      <c r="P972" s="58"/>
      <c r="Q972" s="58"/>
      <c r="R972" s="58"/>
      <c r="S972" s="58"/>
      <c r="T972" s="58"/>
      <c r="U972" s="58"/>
      <c r="V972" s="58"/>
      <c r="W972" s="31"/>
      <c r="X972" s="31"/>
      <c r="AA972" s="6"/>
    </row>
    <row r="973" ht="14.25" customHeight="1">
      <c r="F973" s="80"/>
      <c r="L973" s="31"/>
      <c r="M973" s="31"/>
      <c r="N973" s="58"/>
      <c r="O973" s="58"/>
      <c r="P973" s="58"/>
      <c r="Q973" s="58"/>
      <c r="R973" s="58"/>
      <c r="S973" s="58"/>
      <c r="T973" s="58"/>
      <c r="U973" s="58"/>
      <c r="V973" s="58"/>
      <c r="W973" s="31"/>
      <c r="X973" s="31"/>
      <c r="AA973" s="6"/>
    </row>
    <row r="974" ht="14.25" customHeight="1">
      <c r="F974" s="80"/>
      <c r="L974" s="31"/>
      <c r="M974" s="31"/>
      <c r="N974" s="58"/>
      <c r="O974" s="58"/>
      <c r="P974" s="58"/>
      <c r="Q974" s="58"/>
      <c r="R974" s="58"/>
      <c r="S974" s="58"/>
      <c r="T974" s="58"/>
      <c r="U974" s="58"/>
      <c r="V974" s="58"/>
      <c r="W974" s="31"/>
      <c r="X974" s="31"/>
      <c r="AA974" s="6"/>
    </row>
    <row r="975" ht="14.25" customHeight="1">
      <c r="F975" s="80"/>
      <c r="L975" s="31"/>
      <c r="M975" s="31"/>
      <c r="N975" s="58"/>
      <c r="O975" s="58"/>
      <c r="P975" s="58"/>
      <c r="Q975" s="58"/>
      <c r="R975" s="58"/>
      <c r="S975" s="58"/>
      <c r="T975" s="58"/>
      <c r="U975" s="58"/>
      <c r="V975" s="58"/>
      <c r="W975" s="31"/>
      <c r="X975" s="31"/>
      <c r="AA975" s="6"/>
    </row>
    <row r="976" ht="14.25" customHeight="1">
      <c r="F976" s="80"/>
      <c r="L976" s="31"/>
      <c r="M976" s="31"/>
      <c r="N976" s="58"/>
      <c r="O976" s="58"/>
      <c r="P976" s="58"/>
      <c r="Q976" s="58"/>
      <c r="R976" s="58"/>
      <c r="S976" s="58"/>
      <c r="T976" s="58"/>
      <c r="U976" s="58"/>
      <c r="V976" s="58"/>
      <c r="W976" s="31"/>
      <c r="X976" s="31"/>
      <c r="AA976" s="6"/>
    </row>
    <row r="977" ht="14.25" customHeight="1">
      <c r="F977" s="80"/>
      <c r="L977" s="31"/>
      <c r="M977" s="31"/>
      <c r="N977" s="58"/>
      <c r="O977" s="58"/>
      <c r="P977" s="58"/>
      <c r="Q977" s="58"/>
      <c r="R977" s="58"/>
      <c r="S977" s="58"/>
      <c r="T977" s="58"/>
      <c r="U977" s="58"/>
      <c r="V977" s="58"/>
      <c r="W977" s="31"/>
      <c r="X977" s="31"/>
      <c r="AA977" s="6"/>
    </row>
    <row r="978" ht="14.25" customHeight="1">
      <c r="F978" s="80"/>
      <c r="L978" s="31"/>
      <c r="M978" s="31"/>
      <c r="N978" s="58"/>
      <c r="O978" s="58"/>
      <c r="P978" s="58"/>
      <c r="Q978" s="58"/>
      <c r="R978" s="58"/>
      <c r="S978" s="58"/>
      <c r="T978" s="58"/>
      <c r="U978" s="58"/>
      <c r="V978" s="58"/>
      <c r="W978" s="31"/>
      <c r="X978" s="31"/>
      <c r="AA978" s="6"/>
    </row>
    <row r="979" ht="14.25" customHeight="1">
      <c r="F979" s="80"/>
      <c r="L979" s="31"/>
      <c r="M979" s="31"/>
      <c r="N979" s="58"/>
      <c r="O979" s="58"/>
      <c r="P979" s="58"/>
      <c r="Q979" s="58"/>
      <c r="R979" s="58"/>
      <c r="S979" s="58"/>
      <c r="T979" s="58"/>
      <c r="U979" s="58"/>
      <c r="V979" s="58"/>
      <c r="W979" s="31"/>
      <c r="X979" s="31"/>
      <c r="AA979" s="6"/>
    </row>
    <row r="980" ht="14.25" customHeight="1">
      <c r="F980" s="80"/>
      <c r="L980" s="31"/>
      <c r="M980" s="31"/>
      <c r="N980" s="58"/>
      <c r="O980" s="58"/>
      <c r="P980" s="58"/>
      <c r="Q980" s="58"/>
      <c r="R980" s="58"/>
      <c r="S980" s="58"/>
      <c r="T980" s="58"/>
      <c r="U980" s="58"/>
      <c r="V980" s="58"/>
      <c r="W980" s="31"/>
      <c r="X980" s="31"/>
      <c r="AA980" s="6"/>
    </row>
    <row r="981" ht="14.25" customHeight="1">
      <c r="F981" s="80"/>
      <c r="L981" s="31"/>
      <c r="M981" s="31"/>
      <c r="N981" s="58"/>
      <c r="O981" s="58"/>
      <c r="P981" s="58"/>
      <c r="Q981" s="58"/>
      <c r="R981" s="58"/>
      <c r="S981" s="58"/>
      <c r="T981" s="58"/>
      <c r="U981" s="58"/>
      <c r="V981" s="58"/>
      <c r="W981" s="31"/>
      <c r="X981" s="31"/>
      <c r="AA981" s="6"/>
    </row>
    <row r="982" ht="14.25" customHeight="1">
      <c r="F982" s="80"/>
      <c r="L982" s="31"/>
      <c r="M982" s="31"/>
      <c r="N982" s="58"/>
      <c r="O982" s="58"/>
      <c r="P982" s="58"/>
      <c r="Q982" s="58"/>
      <c r="R982" s="58"/>
      <c r="S982" s="58"/>
      <c r="T982" s="58"/>
      <c r="U982" s="58"/>
      <c r="V982" s="58"/>
      <c r="W982" s="31"/>
      <c r="X982" s="31"/>
      <c r="AA982" s="6"/>
    </row>
    <row r="983" ht="14.25" customHeight="1">
      <c r="F983" s="80"/>
      <c r="L983" s="31"/>
      <c r="M983" s="31"/>
      <c r="N983" s="58"/>
      <c r="O983" s="58"/>
      <c r="P983" s="58"/>
      <c r="Q983" s="58"/>
      <c r="R983" s="58"/>
      <c r="S983" s="58"/>
      <c r="T983" s="58"/>
      <c r="U983" s="58"/>
      <c r="V983" s="58"/>
      <c r="W983" s="31"/>
      <c r="X983" s="31"/>
      <c r="AA983" s="6"/>
    </row>
    <row r="984" ht="14.25" customHeight="1">
      <c r="F984" s="80"/>
      <c r="L984" s="31"/>
      <c r="M984" s="31"/>
      <c r="N984" s="58"/>
      <c r="O984" s="58"/>
      <c r="P984" s="58"/>
      <c r="Q984" s="58"/>
      <c r="R984" s="58"/>
      <c r="S984" s="58"/>
      <c r="T984" s="58"/>
      <c r="U984" s="58"/>
      <c r="V984" s="58"/>
      <c r="W984" s="31"/>
      <c r="X984" s="31"/>
      <c r="AA984" s="6"/>
    </row>
    <row r="985" ht="14.25" customHeight="1">
      <c r="F985" s="80"/>
      <c r="L985" s="31"/>
      <c r="M985" s="31"/>
      <c r="N985" s="58"/>
      <c r="O985" s="58"/>
      <c r="P985" s="58"/>
      <c r="Q985" s="58"/>
      <c r="R985" s="58"/>
      <c r="S985" s="58"/>
      <c r="T985" s="58"/>
      <c r="U985" s="58"/>
      <c r="V985" s="58"/>
      <c r="W985" s="31"/>
      <c r="X985" s="31"/>
      <c r="AA985" s="6"/>
    </row>
    <row r="986" ht="14.25" customHeight="1">
      <c r="F986" s="80"/>
      <c r="L986" s="31"/>
      <c r="M986" s="31"/>
      <c r="N986" s="58"/>
      <c r="O986" s="58"/>
      <c r="P986" s="58"/>
      <c r="Q986" s="58"/>
      <c r="R986" s="58"/>
      <c r="S986" s="58"/>
      <c r="T986" s="58"/>
      <c r="U986" s="58"/>
      <c r="V986" s="58"/>
      <c r="W986" s="31"/>
      <c r="X986" s="31"/>
      <c r="AA986" s="6"/>
    </row>
    <row r="987" ht="14.25" customHeight="1">
      <c r="F987" s="80"/>
      <c r="L987" s="31"/>
      <c r="M987" s="31"/>
      <c r="N987" s="58"/>
      <c r="O987" s="58"/>
      <c r="P987" s="58"/>
      <c r="Q987" s="58"/>
      <c r="R987" s="58"/>
      <c r="S987" s="58"/>
      <c r="T987" s="58"/>
      <c r="U987" s="58"/>
      <c r="V987" s="58"/>
      <c r="W987" s="31"/>
      <c r="X987" s="31"/>
      <c r="AA987" s="6"/>
    </row>
    <row r="988" ht="14.25" customHeight="1">
      <c r="F988" s="80"/>
      <c r="L988" s="31"/>
      <c r="M988" s="31"/>
      <c r="N988" s="58"/>
      <c r="O988" s="58"/>
      <c r="P988" s="58"/>
      <c r="Q988" s="58"/>
      <c r="R988" s="58"/>
      <c r="S988" s="58"/>
      <c r="T988" s="58"/>
      <c r="U988" s="58"/>
      <c r="V988" s="58"/>
      <c r="W988" s="31"/>
      <c r="X988" s="31"/>
      <c r="AA988" s="6"/>
    </row>
    <row r="989" ht="14.25" customHeight="1">
      <c r="F989" s="80"/>
      <c r="L989" s="31"/>
      <c r="M989" s="31"/>
      <c r="N989" s="58"/>
      <c r="O989" s="58"/>
      <c r="P989" s="58"/>
      <c r="Q989" s="58"/>
      <c r="R989" s="58"/>
      <c r="S989" s="58"/>
      <c r="T989" s="58"/>
      <c r="U989" s="58"/>
      <c r="V989" s="58"/>
      <c r="W989" s="31"/>
      <c r="X989" s="31"/>
      <c r="AA989" s="6"/>
    </row>
    <row r="990" ht="14.25" customHeight="1">
      <c r="F990" s="80"/>
      <c r="L990" s="31"/>
      <c r="M990" s="31"/>
      <c r="N990" s="58"/>
      <c r="O990" s="58"/>
      <c r="P990" s="58"/>
      <c r="Q990" s="58"/>
      <c r="R990" s="58"/>
      <c r="S990" s="58"/>
      <c r="T990" s="58"/>
      <c r="U990" s="58"/>
      <c r="V990" s="58"/>
      <c r="W990" s="31"/>
      <c r="X990" s="31"/>
      <c r="AA990" s="6"/>
    </row>
    <row r="991" ht="14.25" customHeight="1">
      <c r="F991" s="80"/>
      <c r="L991" s="31"/>
      <c r="M991" s="31"/>
      <c r="N991" s="58"/>
      <c r="O991" s="58"/>
      <c r="P991" s="58"/>
      <c r="Q991" s="58"/>
      <c r="R991" s="58"/>
      <c r="S991" s="58"/>
      <c r="T991" s="58"/>
      <c r="U991" s="58"/>
      <c r="V991" s="58"/>
      <c r="W991" s="31"/>
      <c r="X991" s="31"/>
      <c r="AA991" s="6"/>
    </row>
    <row r="992" ht="14.25" customHeight="1">
      <c r="F992" s="80"/>
      <c r="L992" s="31"/>
      <c r="M992" s="31"/>
      <c r="N992" s="58"/>
      <c r="O992" s="58"/>
      <c r="P992" s="58"/>
      <c r="Q992" s="58"/>
      <c r="R992" s="58"/>
      <c r="S992" s="58"/>
      <c r="T992" s="58"/>
      <c r="U992" s="58"/>
      <c r="V992" s="58"/>
      <c r="W992" s="31"/>
      <c r="X992" s="31"/>
      <c r="AA992" s="6"/>
    </row>
    <row r="993" ht="14.25" customHeight="1">
      <c r="F993" s="80"/>
      <c r="L993" s="31"/>
      <c r="M993" s="31"/>
      <c r="N993" s="58"/>
      <c r="O993" s="58"/>
      <c r="P993" s="58"/>
      <c r="Q993" s="58"/>
      <c r="R993" s="58"/>
      <c r="S993" s="58"/>
      <c r="T993" s="58"/>
      <c r="U993" s="58"/>
      <c r="V993" s="58"/>
      <c r="W993" s="31"/>
      <c r="X993" s="31"/>
      <c r="AA993" s="6"/>
    </row>
    <row r="994" ht="14.25" customHeight="1">
      <c r="F994" s="80"/>
      <c r="L994" s="31"/>
      <c r="M994" s="31"/>
      <c r="N994" s="58"/>
      <c r="O994" s="58"/>
      <c r="P994" s="58"/>
      <c r="Q994" s="58"/>
      <c r="R994" s="58"/>
      <c r="S994" s="58"/>
      <c r="T994" s="58"/>
      <c r="U994" s="58"/>
      <c r="V994" s="58"/>
      <c r="W994" s="31"/>
      <c r="X994" s="31"/>
      <c r="AA994" s="6"/>
    </row>
    <row r="995" ht="14.25" customHeight="1">
      <c r="F995" s="80"/>
      <c r="L995" s="31"/>
      <c r="M995" s="31"/>
      <c r="N995" s="58"/>
      <c r="O995" s="58"/>
      <c r="P995" s="58"/>
      <c r="Q995" s="58"/>
      <c r="R995" s="58"/>
      <c r="S995" s="58"/>
      <c r="T995" s="58"/>
      <c r="U995" s="58"/>
      <c r="V995" s="58"/>
      <c r="W995" s="31"/>
      <c r="X995" s="31"/>
      <c r="AA995" s="6"/>
    </row>
    <row r="996" ht="14.25" customHeight="1">
      <c r="F996" s="80"/>
      <c r="L996" s="31"/>
      <c r="M996" s="31"/>
      <c r="N996" s="58"/>
      <c r="O996" s="58"/>
      <c r="P996" s="58"/>
      <c r="Q996" s="58"/>
      <c r="R996" s="58"/>
      <c r="S996" s="58"/>
      <c r="T996" s="58"/>
      <c r="U996" s="58"/>
      <c r="V996" s="58"/>
      <c r="W996" s="31"/>
      <c r="X996" s="31"/>
      <c r="AA996" s="6"/>
    </row>
    <row r="997" ht="14.25" customHeight="1">
      <c r="F997" s="80"/>
      <c r="L997" s="31"/>
      <c r="M997" s="31"/>
      <c r="N997" s="58"/>
      <c r="O997" s="58"/>
      <c r="P997" s="58"/>
      <c r="Q997" s="58"/>
      <c r="R997" s="58"/>
      <c r="S997" s="58"/>
      <c r="T997" s="58"/>
      <c r="U997" s="58"/>
      <c r="V997" s="58"/>
      <c r="W997" s="31"/>
      <c r="X997" s="31"/>
      <c r="AA997" s="6"/>
    </row>
    <row r="998" ht="14.25" customHeight="1">
      <c r="F998" s="80"/>
      <c r="L998" s="31"/>
      <c r="M998" s="31"/>
      <c r="N998" s="58"/>
      <c r="O998" s="58"/>
      <c r="P998" s="58"/>
      <c r="Q998" s="58"/>
      <c r="R998" s="58"/>
      <c r="S998" s="58"/>
      <c r="T998" s="58"/>
      <c r="U998" s="58"/>
      <c r="V998" s="58"/>
      <c r="W998" s="31"/>
      <c r="X998" s="31"/>
      <c r="AA998" s="6"/>
    </row>
    <row r="999" ht="14.25" customHeight="1">
      <c r="F999" s="80"/>
      <c r="L999" s="31"/>
      <c r="M999" s="31"/>
      <c r="N999" s="58"/>
      <c r="O999" s="58"/>
      <c r="P999" s="58"/>
      <c r="Q999" s="58"/>
      <c r="R999" s="58"/>
      <c r="S999" s="58"/>
      <c r="T999" s="58"/>
      <c r="U999" s="58"/>
      <c r="V999" s="58"/>
      <c r="W999" s="31"/>
      <c r="X999" s="31"/>
      <c r="AA999" s="6"/>
    </row>
    <row r="1000" ht="14.25" customHeight="1">
      <c r="F1000" s="80"/>
      <c r="L1000" s="31"/>
      <c r="M1000" s="31"/>
      <c r="N1000" s="58"/>
      <c r="O1000" s="58"/>
      <c r="P1000" s="58"/>
      <c r="Q1000" s="58"/>
      <c r="R1000" s="58"/>
      <c r="S1000" s="58"/>
      <c r="T1000" s="58"/>
      <c r="U1000" s="58"/>
      <c r="V1000" s="58"/>
      <c r="W1000" s="31"/>
      <c r="X1000" s="31"/>
      <c r="AA1000" s="6"/>
    </row>
  </sheetData>
  <mergeCells count="6">
    <mergeCell ref="L1:L2"/>
    <mergeCell ref="M1:R1"/>
    <mergeCell ref="Y2:Z2"/>
    <mergeCell ref="Z16:AB16"/>
    <mergeCell ref="Y24:AC24"/>
    <mergeCell ref="S142:W14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9.43"/>
    <col customWidth="1" min="5" max="6" width="8.71"/>
    <col customWidth="1" min="7" max="7" width="11.71"/>
    <col customWidth="1" min="8" max="8" width="10.57"/>
    <col customWidth="1" min="9" max="9" width="8.71"/>
    <col customWidth="1" min="10" max="10" width="11.14"/>
    <col customWidth="1" min="11" max="26" width="8.71"/>
  </cols>
  <sheetData>
    <row r="1" ht="14.25" customHeight="1">
      <c r="A1" s="98" t="s">
        <v>217</v>
      </c>
      <c r="B1" s="99" t="s">
        <v>218</v>
      </c>
      <c r="C1" s="99" t="s">
        <v>219</v>
      </c>
      <c r="D1" s="99" t="s">
        <v>220</v>
      </c>
      <c r="E1" s="99" t="s">
        <v>221</v>
      </c>
      <c r="F1" s="100" t="s">
        <v>222</v>
      </c>
      <c r="G1" s="99" t="s">
        <v>223</v>
      </c>
      <c r="H1" s="99" t="s">
        <v>224</v>
      </c>
      <c r="I1" s="101"/>
    </row>
    <row r="2" ht="14.25" customHeight="1">
      <c r="A2" s="102" t="s">
        <v>225</v>
      </c>
      <c r="B2" s="103" t="s">
        <v>226</v>
      </c>
      <c r="C2" s="103" t="s">
        <v>227</v>
      </c>
      <c r="D2" s="103" t="s">
        <v>228</v>
      </c>
      <c r="E2" s="103" t="s">
        <v>229</v>
      </c>
      <c r="F2" s="103" t="s">
        <v>230</v>
      </c>
      <c r="G2" s="103" t="s">
        <v>231</v>
      </c>
      <c r="H2" s="103" t="s">
        <v>232</v>
      </c>
      <c r="I2" s="101"/>
    </row>
    <row r="3" ht="14.25" customHeight="1">
      <c r="A3" s="104" t="s">
        <v>37</v>
      </c>
      <c r="B3" s="105">
        <v>0.75</v>
      </c>
      <c r="C3" s="105">
        <v>132.0</v>
      </c>
      <c r="D3" s="103">
        <v>30.0</v>
      </c>
      <c r="E3" s="106">
        <f t="shared" ref="E3:E6" si="1">D3*C3</f>
        <v>3960</v>
      </c>
      <c r="F3" s="107">
        <f>E3/E7</f>
        <v>0.7764705882</v>
      </c>
      <c r="G3" s="108">
        <f>F3*'Water Fixed Variable Costs'!$D$37</f>
        <v>135763.8056</v>
      </c>
      <c r="H3" s="109">
        <f t="shared" ref="H3:H6" si="2">G3/C3/12</f>
        <v>85.70947323</v>
      </c>
      <c r="I3" s="101"/>
    </row>
    <row r="4" ht="14.25" customHeight="1">
      <c r="A4" s="104" t="s">
        <v>233</v>
      </c>
      <c r="B4" s="105">
        <v>2.0</v>
      </c>
      <c r="C4" s="105">
        <v>2.0</v>
      </c>
      <c r="D4" s="103">
        <v>160.0</v>
      </c>
      <c r="E4" s="106">
        <f t="shared" si="1"/>
        <v>320</v>
      </c>
      <c r="F4" s="107">
        <f>E4/E7</f>
        <v>0.06274509804</v>
      </c>
      <c r="G4" s="108">
        <f>F4*'Water Fixed Variable Costs'!$D$37</f>
        <v>10970.81257</v>
      </c>
      <c r="H4" s="109">
        <f t="shared" si="2"/>
        <v>457.1171906</v>
      </c>
      <c r="I4" s="101"/>
      <c r="J4" s="31"/>
    </row>
    <row r="5" ht="14.25" customHeight="1">
      <c r="A5" s="104" t="s">
        <v>39</v>
      </c>
      <c r="B5" s="105">
        <v>3.0</v>
      </c>
      <c r="C5" s="105">
        <v>1.0</v>
      </c>
      <c r="D5" s="103">
        <v>320.0</v>
      </c>
      <c r="E5" s="106">
        <f t="shared" si="1"/>
        <v>320</v>
      </c>
      <c r="F5" s="107">
        <f>E5/E7</f>
        <v>0.06274509804</v>
      </c>
      <c r="G5" s="108">
        <f>F5*'Water Fixed Variable Costs'!$D$37</f>
        <v>10970.81257</v>
      </c>
      <c r="H5" s="109">
        <f t="shared" si="2"/>
        <v>914.2343811</v>
      </c>
      <c r="I5" s="101"/>
    </row>
    <row r="6" ht="14.25" customHeight="1">
      <c r="A6" s="104" t="s">
        <v>40</v>
      </c>
      <c r="B6" s="105">
        <v>4.0</v>
      </c>
      <c r="C6" s="105">
        <v>1.0</v>
      </c>
      <c r="D6" s="103">
        <v>500.0</v>
      </c>
      <c r="E6" s="106">
        <f t="shared" si="1"/>
        <v>500</v>
      </c>
      <c r="F6" s="107">
        <f>E6/E7</f>
        <v>0.09803921569</v>
      </c>
      <c r="G6" s="108">
        <f>F6*'Water Fixed Variable Costs'!$D$37</f>
        <v>17141.89465</v>
      </c>
      <c r="H6" s="109">
        <f t="shared" si="2"/>
        <v>1428.491221</v>
      </c>
      <c r="I6" s="101"/>
    </row>
    <row r="7" ht="14.25" customHeight="1">
      <c r="A7" s="110" t="s">
        <v>234</v>
      </c>
      <c r="B7" s="111"/>
      <c r="C7" s="112">
        <f>SUM(C3:C6)</f>
        <v>136</v>
      </c>
      <c r="D7" s="111"/>
      <c r="E7" s="113">
        <f t="shared" ref="E7:G7" si="3">SUM(E3:E6)</f>
        <v>5100</v>
      </c>
      <c r="F7" s="114">
        <f t="shared" si="3"/>
        <v>1</v>
      </c>
      <c r="G7" s="115">
        <f t="shared" si="3"/>
        <v>174847.3254</v>
      </c>
      <c r="H7" s="111"/>
      <c r="I7" s="101"/>
    </row>
    <row r="8" ht="14.25" customHeight="1">
      <c r="A8" s="101"/>
      <c r="B8" s="101"/>
      <c r="C8" s="101"/>
      <c r="D8" s="101"/>
      <c r="E8" s="101"/>
      <c r="F8" s="101"/>
      <c r="G8" s="101"/>
      <c r="H8" s="101"/>
      <c r="I8" s="101"/>
    </row>
    <row r="9" ht="14.25" customHeight="1">
      <c r="A9" s="101"/>
      <c r="B9" s="101"/>
      <c r="C9" s="101"/>
      <c r="D9" s="101"/>
      <c r="E9" s="101"/>
      <c r="F9" s="101"/>
      <c r="G9" s="101"/>
      <c r="H9" s="101"/>
      <c r="I9" s="101"/>
    </row>
    <row r="10" ht="14.25" customHeight="1">
      <c r="A10" s="101"/>
      <c r="B10" s="101"/>
      <c r="C10" s="101"/>
      <c r="D10" s="101"/>
      <c r="E10" s="101"/>
      <c r="F10" s="116"/>
      <c r="G10" s="101"/>
      <c r="H10" s="101"/>
      <c r="I10" s="101"/>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hidden="1" min="2" max="3" width="20.29"/>
    <col customWidth="1" min="4" max="4" width="9.57"/>
    <col customWidth="1" min="5" max="5" width="11.57"/>
    <col customWidth="1" min="6" max="6" width="10.29"/>
    <col customWidth="1" min="7" max="7" width="8.86"/>
    <col customWidth="1" min="8" max="16" width="8.71"/>
    <col customWidth="1" min="17" max="17" width="9.29"/>
    <col customWidth="1" min="18" max="18" width="20.0"/>
    <col customWidth="1" min="19" max="19" width="12.86"/>
    <col customWidth="1" min="20" max="20" width="19.0"/>
    <col customWidth="1" min="21" max="21" width="11.14"/>
    <col customWidth="1" min="22" max="22" width="19.43"/>
    <col customWidth="1" min="23" max="23" width="9.43"/>
    <col customWidth="1" min="24" max="24" width="18.86"/>
    <col customWidth="1" min="25" max="25" width="9.57"/>
    <col customWidth="1" min="26" max="26" width="19.71"/>
  </cols>
  <sheetData>
    <row r="1" ht="14.25" customHeight="1">
      <c r="A1" s="1"/>
      <c r="B1" s="1"/>
      <c r="C1" s="1"/>
      <c r="D1" s="117" t="s">
        <v>235</v>
      </c>
      <c r="E1" s="118" t="s">
        <v>236</v>
      </c>
      <c r="G1" s="119"/>
      <c r="H1" s="120"/>
      <c r="I1" s="120"/>
      <c r="J1" s="120"/>
      <c r="K1" s="121"/>
      <c r="L1" s="122"/>
      <c r="M1" s="95"/>
      <c r="N1" s="95"/>
      <c r="O1" s="95"/>
      <c r="P1" s="123"/>
      <c r="S1" s="124"/>
      <c r="U1" s="124"/>
      <c r="W1" s="124"/>
    </row>
    <row r="2" ht="39.75" customHeight="1">
      <c r="E2" s="125"/>
      <c r="G2" s="126"/>
      <c r="K2" s="127"/>
      <c r="L2" s="128" t="s">
        <v>237</v>
      </c>
      <c r="P2" s="127"/>
      <c r="S2" s="124"/>
      <c r="U2" s="124"/>
      <c r="W2" s="124"/>
    </row>
    <row r="3" ht="42.75" customHeight="1">
      <c r="A3" s="55" t="s">
        <v>54</v>
      </c>
      <c r="B3" s="55"/>
      <c r="C3" s="1"/>
      <c r="D3" s="129"/>
      <c r="E3" s="130" t="s">
        <v>238</v>
      </c>
      <c r="F3" s="73" t="s">
        <v>239</v>
      </c>
      <c r="G3" s="131" t="s">
        <v>18</v>
      </c>
      <c r="H3" s="132" t="s">
        <v>240</v>
      </c>
      <c r="I3" s="133" t="s">
        <v>21</v>
      </c>
      <c r="J3" s="134" t="s">
        <v>22</v>
      </c>
      <c r="K3" s="135" t="s">
        <v>23</v>
      </c>
      <c r="L3" s="45" t="s">
        <v>18</v>
      </c>
      <c r="M3" s="45" t="s">
        <v>240</v>
      </c>
      <c r="N3" s="45" t="s">
        <v>21</v>
      </c>
      <c r="O3" s="45" t="s">
        <v>22</v>
      </c>
      <c r="P3" s="45" t="s">
        <v>23</v>
      </c>
      <c r="R3" s="136" t="s">
        <v>241</v>
      </c>
    </row>
    <row r="4" ht="14.25" customHeight="1">
      <c r="A4" s="70" t="s">
        <v>61</v>
      </c>
      <c r="B4" s="38">
        <v>338.6666666666667</v>
      </c>
      <c r="C4" s="38">
        <f t="shared" ref="C4:C139" si="1">B4/100</f>
        <v>3.386666667</v>
      </c>
      <c r="D4" s="38">
        <f t="shared" ref="D4:D139" si="2">ROUNDUP(C4,0)</f>
        <v>4</v>
      </c>
      <c r="E4" s="29">
        <v>1.0</v>
      </c>
      <c r="F4" s="17">
        <f t="shared" ref="F4:F23" si="3">$S$46</f>
        <v>47</v>
      </c>
      <c r="G4" s="137">
        <f t="shared" ref="G4:G139" si="4">$T$46*E4</f>
        <v>48</v>
      </c>
      <c r="H4" s="138">
        <f t="shared" ref="H4:H139" si="5">$U$46*E4</f>
        <v>50.4</v>
      </c>
      <c r="I4" s="139">
        <f t="shared" ref="I4:I139" si="6">$V$46*E4</f>
        <v>52.92</v>
      </c>
      <c r="J4" s="140">
        <f t="shared" ref="J4:J139" si="7">$W$46*E4</f>
        <v>55.566</v>
      </c>
      <c r="K4" s="71">
        <f t="shared" ref="K4:K139" si="8">$X$46*E4</f>
        <v>61.1226</v>
      </c>
      <c r="L4" s="17">
        <f t="shared" ref="L4:L139" si="9">G4-F4</f>
        <v>1</v>
      </c>
      <c r="M4" s="17">
        <f t="shared" ref="M4:M139" si="10">H4-F4</f>
        <v>3.4</v>
      </c>
      <c r="N4" s="17">
        <f t="shared" ref="N4:N139" si="11">I4-F4</f>
        <v>5.92</v>
      </c>
      <c r="O4" s="17">
        <f t="shared" ref="O4:O139" si="12">J4-F4</f>
        <v>8.566</v>
      </c>
      <c r="P4" s="17">
        <f t="shared" ref="P4:P139" si="13">K4-F4</f>
        <v>14.1226</v>
      </c>
      <c r="R4" s="141"/>
      <c r="S4" s="124"/>
    </row>
    <row r="5" ht="14.25" customHeight="1">
      <c r="A5" s="70" t="s">
        <v>63</v>
      </c>
      <c r="B5" s="38">
        <v>684.6666666666666</v>
      </c>
      <c r="C5" s="38">
        <f t="shared" si="1"/>
        <v>6.846666667</v>
      </c>
      <c r="D5" s="38">
        <f t="shared" si="2"/>
        <v>7</v>
      </c>
      <c r="E5" s="29">
        <v>1.0</v>
      </c>
      <c r="F5" s="17">
        <f t="shared" si="3"/>
        <v>47</v>
      </c>
      <c r="G5" s="137">
        <f t="shared" si="4"/>
        <v>48</v>
      </c>
      <c r="H5" s="138">
        <f t="shared" si="5"/>
        <v>50.4</v>
      </c>
      <c r="I5" s="139">
        <f t="shared" si="6"/>
        <v>52.92</v>
      </c>
      <c r="J5" s="140">
        <f t="shared" si="7"/>
        <v>55.566</v>
      </c>
      <c r="K5" s="71">
        <f t="shared" si="8"/>
        <v>61.1226</v>
      </c>
      <c r="L5" s="17">
        <f t="shared" si="9"/>
        <v>1</v>
      </c>
      <c r="M5" s="17">
        <f t="shared" si="10"/>
        <v>3.4</v>
      </c>
      <c r="N5" s="17">
        <f t="shared" si="11"/>
        <v>5.92</v>
      </c>
      <c r="O5" s="17">
        <f t="shared" si="12"/>
        <v>8.566</v>
      </c>
      <c r="P5" s="18">
        <f t="shared" si="13"/>
        <v>14.1226</v>
      </c>
      <c r="Q5" s="142"/>
      <c r="R5" s="92">
        <f>F141</f>
        <v>80088</v>
      </c>
      <c r="S5" s="143" t="s">
        <v>242</v>
      </c>
      <c r="T5" s="16"/>
    </row>
    <row r="6" ht="14.25" customHeight="1">
      <c r="A6" s="70" t="s">
        <v>66</v>
      </c>
      <c r="B6" s="38">
        <v>526.3333333333334</v>
      </c>
      <c r="C6" s="38">
        <f t="shared" si="1"/>
        <v>5.263333333</v>
      </c>
      <c r="D6" s="38">
        <f t="shared" si="2"/>
        <v>6</v>
      </c>
      <c r="E6" s="29">
        <v>1.0</v>
      </c>
      <c r="F6" s="17">
        <f t="shared" si="3"/>
        <v>47</v>
      </c>
      <c r="G6" s="137">
        <f t="shared" si="4"/>
        <v>48</v>
      </c>
      <c r="H6" s="138">
        <f t="shared" si="5"/>
        <v>50.4</v>
      </c>
      <c r="I6" s="139">
        <f t="shared" si="6"/>
        <v>52.92</v>
      </c>
      <c r="J6" s="140">
        <f t="shared" si="7"/>
        <v>55.566</v>
      </c>
      <c r="K6" s="71">
        <f t="shared" si="8"/>
        <v>61.1226</v>
      </c>
      <c r="L6" s="17">
        <f t="shared" si="9"/>
        <v>1</v>
      </c>
      <c r="M6" s="17">
        <f t="shared" si="10"/>
        <v>3.4</v>
      </c>
      <c r="N6" s="17">
        <f t="shared" si="11"/>
        <v>5.92</v>
      </c>
      <c r="O6" s="17">
        <f t="shared" si="12"/>
        <v>8.566</v>
      </c>
      <c r="P6" s="17">
        <f t="shared" si="13"/>
        <v>14.1226</v>
      </c>
      <c r="R6" s="144"/>
      <c r="S6" s="145"/>
      <c r="T6" s="146"/>
    </row>
    <row r="7" ht="14.25" customHeight="1">
      <c r="A7" s="70" t="s">
        <v>68</v>
      </c>
      <c r="B7" s="38">
        <v>384.0</v>
      </c>
      <c r="C7" s="38">
        <f t="shared" si="1"/>
        <v>3.84</v>
      </c>
      <c r="D7" s="38">
        <f t="shared" si="2"/>
        <v>4</v>
      </c>
      <c r="E7" s="29">
        <v>1.0</v>
      </c>
      <c r="F7" s="17">
        <f t="shared" si="3"/>
        <v>47</v>
      </c>
      <c r="G7" s="137">
        <f t="shared" si="4"/>
        <v>48</v>
      </c>
      <c r="H7" s="138">
        <f t="shared" si="5"/>
        <v>50.4</v>
      </c>
      <c r="I7" s="139">
        <f t="shared" si="6"/>
        <v>52.92</v>
      </c>
      <c r="J7" s="140">
        <f t="shared" si="7"/>
        <v>55.566</v>
      </c>
      <c r="K7" s="71">
        <f t="shared" si="8"/>
        <v>61.1226</v>
      </c>
      <c r="L7" s="17">
        <f t="shared" si="9"/>
        <v>1</v>
      </c>
      <c r="M7" s="17">
        <f t="shared" si="10"/>
        <v>3.4</v>
      </c>
      <c r="N7" s="17">
        <f t="shared" si="11"/>
        <v>5.92</v>
      </c>
      <c r="O7" s="17">
        <f t="shared" si="12"/>
        <v>8.566</v>
      </c>
      <c r="P7" s="17">
        <f t="shared" si="13"/>
        <v>14.1226</v>
      </c>
      <c r="R7" s="40">
        <v>18000.0</v>
      </c>
      <c r="S7" s="147" t="s">
        <v>243</v>
      </c>
      <c r="T7" s="148"/>
    </row>
    <row r="8" ht="14.25" customHeight="1">
      <c r="A8" s="70" t="s">
        <v>70</v>
      </c>
      <c r="B8" s="38">
        <v>455.3333333333333</v>
      </c>
      <c r="C8" s="38">
        <f t="shared" si="1"/>
        <v>4.553333333</v>
      </c>
      <c r="D8" s="38">
        <f t="shared" si="2"/>
        <v>5</v>
      </c>
      <c r="E8" s="29">
        <v>1.0</v>
      </c>
      <c r="F8" s="17">
        <f t="shared" si="3"/>
        <v>47</v>
      </c>
      <c r="G8" s="137">
        <f t="shared" si="4"/>
        <v>48</v>
      </c>
      <c r="H8" s="138">
        <f t="shared" si="5"/>
        <v>50.4</v>
      </c>
      <c r="I8" s="139">
        <f t="shared" si="6"/>
        <v>52.92</v>
      </c>
      <c r="J8" s="140">
        <f t="shared" si="7"/>
        <v>55.566</v>
      </c>
      <c r="K8" s="71">
        <f t="shared" si="8"/>
        <v>61.1226</v>
      </c>
      <c r="L8" s="17">
        <f t="shared" si="9"/>
        <v>1</v>
      </c>
      <c r="M8" s="17">
        <f t="shared" si="10"/>
        <v>3.4</v>
      </c>
      <c r="N8" s="17">
        <f t="shared" si="11"/>
        <v>5.92</v>
      </c>
      <c r="O8" s="17">
        <f t="shared" si="12"/>
        <v>8.566</v>
      </c>
      <c r="P8" s="17">
        <f t="shared" si="13"/>
        <v>14.1226</v>
      </c>
      <c r="R8" s="29">
        <v>1128.0</v>
      </c>
      <c r="S8" s="143" t="s">
        <v>244</v>
      </c>
      <c r="T8" s="16"/>
    </row>
    <row r="9" ht="14.25" customHeight="1">
      <c r="A9" s="70" t="s">
        <v>72</v>
      </c>
      <c r="B9" s="38">
        <v>22.0</v>
      </c>
      <c r="C9" s="38">
        <f t="shared" si="1"/>
        <v>0.22</v>
      </c>
      <c r="D9" s="38">
        <f t="shared" si="2"/>
        <v>1</v>
      </c>
      <c r="E9" s="29">
        <v>1.0</v>
      </c>
      <c r="F9" s="17">
        <f t="shared" si="3"/>
        <v>47</v>
      </c>
      <c r="G9" s="137">
        <f t="shared" si="4"/>
        <v>48</v>
      </c>
      <c r="H9" s="138">
        <f t="shared" si="5"/>
        <v>50.4</v>
      </c>
      <c r="I9" s="139">
        <f t="shared" si="6"/>
        <v>52.92</v>
      </c>
      <c r="J9" s="140">
        <f t="shared" si="7"/>
        <v>55.566</v>
      </c>
      <c r="K9" s="71">
        <f t="shared" si="8"/>
        <v>61.1226</v>
      </c>
      <c r="L9" s="17">
        <f t="shared" si="9"/>
        <v>1</v>
      </c>
      <c r="M9" s="17">
        <f t="shared" si="10"/>
        <v>3.4</v>
      </c>
      <c r="N9" s="17">
        <f t="shared" si="11"/>
        <v>5.92</v>
      </c>
      <c r="O9" s="17">
        <f t="shared" si="12"/>
        <v>8.566</v>
      </c>
      <c r="P9" s="17">
        <f t="shared" si="13"/>
        <v>14.1226</v>
      </c>
      <c r="R9" s="29">
        <v>10380.0</v>
      </c>
      <c r="S9" s="143" t="s">
        <v>245</v>
      </c>
      <c r="T9" s="16"/>
    </row>
    <row r="10" ht="14.25" customHeight="1">
      <c r="A10" s="70" t="s">
        <v>73</v>
      </c>
      <c r="B10" s="38">
        <v>0.0</v>
      </c>
      <c r="C10" s="38">
        <f t="shared" si="1"/>
        <v>0</v>
      </c>
      <c r="D10" s="38">
        <f t="shared" si="2"/>
        <v>0</v>
      </c>
      <c r="E10" s="29">
        <v>1.0</v>
      </c>
      <c r="F10" s="17">
        <f t="shared" si="3"/>
        <v>47</v>
      </c>
      <c r="G10" s="137">
        <f t="shared" si="4"/>
        <v>48</v>
      </c>
      <c r="H10" s="138">
        <f t="shared" si="5"/>
        <v>50.4</v>
      </c>
      <c r="I10" s="139">
        <f t="shared" si="6"/>
        <v>52.92</v>
      </c>
      <c r="J10" s="140">
        <f t="shared" si="7"/>
        <v>55.566</v>
      </c>
      <c r="K10" s="71">
        <f t="shared" si="8"/>
        <v>61.1226</v>
      </c>
      <c r="L10" s="17">
        <f t="shared" si="9"/>
        <v>1</v>
      </c>
      <c r="M10" s="17">
        <f t="shared" si="10"/>
        <v>3.4</v>
      </c>
      <c r="N10" s="17">
        <f t="shared" si="11"/>
        <v>5.92</v>
      </c>
      <c r="O10" s="17">
        <f t="shared" si="12"/>
        <v>8.566</v>
      </c>
      <c r="P10" s="17">
        <f t="shared" si="13"/>
        <v>14.1226</v>
      </c>
      <c r="R10" s="29">
        <f>5340+800</f>
        <v>6140</v>
      </c>
      <c r="S10" s="143" t="s">
        <v>246</v>
      </c>
      <c r="T10" s="16"/>
    </row>
    <row r="11" ht="14.25" customHeight="1">
      <c r="A11" s="70" t="s">
        <v>74</v>
      </c>
      <c r="B11" s="38">
        <v>327.6666666666667</v>
      </c>
      <c r="C11" s="38">
        <f t="shared" si="1"/>
        <v>3.276666667</v>
      </c>
      <c r="D11" s="38">
        <f t="shared" si="2"/>
        <v>4</v>
      </c>
      <c r="E11" s="29">
        <v>1.0</v>
      </c>
      <c r="F11" s="17">
        <f t="shared" si="3"/>
        <v>47</v>
      </c>
      <c r="G11" s="137">
        <f t="shared" si="4"/>
        <v>48</v>
      </c>
      <c r="H11" s="138">
        <f t="shared" si="5"/>
        <v>50.4</v>
      </c>
      <c r="I11" s="139">
        <f t="shared" si="6"/>
        <v>52.92</v>
      </c>
      <c r="J11" s="140">
        <f t="shared" si="7"/>
        <v>55.566</v>
      </c>
      <c r="K11" s="71">
        <f t="shared" si="8"/>
        <v>61.1226</v>
      </c>
      <c r="L11" s="17">
        <f t="shared" si="9"/>
        <v>1</v>
      </c>
      <c r="M11" s="17">
        <f t="shared" si="10"/>
        <v>3.4</v>
      </c>
      <c r="N11" s="17">
        <f t="shared" si="11"/>
        <v>5.92</v>
      </c>
      <c r="O11" s="17">
        <f t="shared" si="12"/>
        <v>8.566</v>
      </c>
      <c r="P11" s="17">
        <f t="shared" si="13"/>
        <v>14.1226</v>
      </c>
      <c r="R11" s="29">
        <v>15444.0</v>
      </c>
      <c r="S11" s="143" t="s">
        <v>247</v>
      </c>
      <c r="T11" s="16"/>
    </row>
    <row r="12" ht="14.25" customHeight="1">
      <c r="A12" s="70" t="s">
        <v>75</v>
      </c>
      <c r="B12" s="38">
        <v>1073.6666666666667</v>
      </c>
      <c r="C12" s="38">
        <f t="shared" si="1"/>
        <v>10.73666667</v>
      </c>
      <c r="D12" s="38">
        <f t="shared" si="2"/>
        <v>11</v>
      </c>
      <c r="E12" s="29">
        <v>2.0</v>
      </c>
      <c r="F12" s="17">
        <f t="shared" si="3"/>
        <v>47</v>
      </c>
      <c r="G12" s="137">
        <f t="shared" si="4"/>
        <v>96</v>
      </c>
      <c r="H12" s="138">
        <f t="shared" si="5"/>
        <v>100.8</v>
      </c>
      <c r="I12" s="139">
        <f t="shared" si="6"/>
        <v>105.84</v>
      </c>
      <c r="J12" s="140">
        <f t="shared" si="7"/>
        <v>111.132</v>
      </c>
      <c r="K12" s="71">
        <f t="shared" si="8"/>
        <v>122.2452</v>
      </c>
      <c r="L12" s="17">
        <f t="shared" si="9"/>
        <v>49</v>
      </c>
      <c r="M12" s="17">
        <f t="shared" si="10"/>
        <v>53.8</v>
      </c>
      <c r="N12" s="17">
        <f t="shared" si="11"/>
        <v>58.84</v>
      </c>
      <c r="O12" s="17">
        <f t="shared" si="12"/>
        <v>64.132</v>
      </c>
      <c r="P12" s="17">
        <f t="shared" si="13"/>
        <v>75.2452</v>
      </c>
      <c r="R12" s="94">
        <f>14071+3600</f>
        <v>17671</v>
      </c>
      <c r="S12" s="143" t="s">
        <v>248</v>
      </c>
      <c r="T12" s="16"/>
    </row>
    <row r="13" ht="14.25" customHeight="1">
      <c r="A13" s="70" t="s">
        <v>76</v>
      </c>
      <c r="B13" s="38">
        <v>1098.6666666666667</v>
      </c>
      <c r="C13" s="38">
        <f t="shared" si="1"/>
        <v>10.98666667</v>
      </c>
      <c r="D13" s="38">
        <f t="shared" si="2"/>
        <v>11</v>
      </c>
      <c r="E13" s="29">
        <v>2.0</v>
      </c>
      <c r="F13" s="17">
        <f t="shared" si="3"/>
        <v>47</v>
      </c>
      <c r="G13" s="137">
        <f t="shared" si="4"/>
        <v>96</v>
      </c>
      <c r="H13" s="138">
        <f t="shared" si="5"/>
        <v>100.8</v>
      </c>
      <c r="I13" s="139">
        <f t="shared" si="6"/>
        <v>105.84</v>
      </c>
      <c r="J13" s="140">
        <f t="shared" si="7"/>
        <v>111.132</v>
      </c>
      <c r="K13" s="71">
        <f t="shared" si="8"/>
        <v>122.2452</v>
      </c>
      <c r="L13" s="17">
        <f t="shared" si="9"/>
        <v>49</v>
      </c>
      <c r="M13" s="17">
        <f t="shared" si="10"/>
        <v>53.8</v>
      </c>
      <c r="N13" s="17">
        <f t="shared" si="11"/>
        <v>58.84</v>
      </c>
      <c r="O13" s="17">
        <f t="shared" si="12"/>
        <v>64.132</v>
      </c>
      <c r="P13" s="17">
        <f t="shared" si="13"/>
        <v>75.2452</v>
      </c>
      <c r="R13" s="149">
        <v>560.0</v>
      </c>
      <c r="S13" s="150" t="s">
        <v>249</v>
      </c>
      <c r="T13" s="151"/>
    </row>
    <row r="14" ht="14.25" customHeight="1">
      <c r="A14" s="70" t="s">
        <v>77</v>
      </c>
      <c r="B14" s="38">
        <v>991.3333333333334</v>
      </c>
      <c r="C14" s="38">
        <f t="shared" si="1"/>
        <v>9.913333333</v>
      </c>
      <c r="D14" s="38">
        <f t="shared" si="2"/>
        <v>10</v>
      </c>
      <c r="E14" s="29">
        <v>1.0</v>
      </c>
      <c r="F14" s="17">
        <f t="shared" si="3"/>
        <v>47</v>
      </c>
      <c r="G14" s="137">
        <f t="shared" si="4"/>
        <v>48</v>
      </c>
      <c r="H14" s="138">
        <f t="shared" si="5"/>
        <v>50.4</v>
      </c>
      <c r="I14" s="139">
        <f t="shared" si="6"/>
        <v>52.92</v>
      </c>
      <c r="J14" s="140">
        <f t="shared" si="7"/>
        <v>55.566</v>
      </c>
      <c r="K14" s="71">
        <f t="shared" si="8"/>
        <v>61.1226</v>
      </c>
      <c r="L14" s="17">
        <f t="shared" si="9"/>
        <v>1</v>
      </c>
      <c r="M14" s="17">
        <f t="shared" si="10"/>
        <v>3.4</v>
      </c>
      <c r="N14" s="17">
        <f t="shared" si="11"/>
        <v>5.92</v>
      </c>
      <c r="O14" s="17">
        <f t="shared" si="12"/>
        <v>8.566</v>
      </c>
      <c r="P14" s="17">
        <f t="shared" si="13"/>
        <v>14.1226</v>
      </c>
      <c r="R14" s="40">
        <f>SUM(R7:R13)</f>
        <v>69323</v>
      </c>
      <c r="S14" s="147" t="s">
        <v>250</v>
      </c>
      <c r="T14" s="148"/>
    </row>
    <row r="15" ht="14.25" customHeight="1">
      <c r="A15" s="70" t="s">
        <v>79</v>
      </c>
      <c r="B15" s="38">
        <v>357.3333333333333</v>
      </c>
      <c r="C15" s="38">
        <f t="shared" si="1"/>
        <v>3.573333333</v>
      </c>
      <c r="D15" s="38">
        <f t="shared" si="2"/>
        <v>4</v>
      </c>
      <c r="E15" s="29">
        <v>1.0</v>
      </c>
      <c r="F15" s="17">
        <f t="shared" si="3"/>
        <v>47</v>
      </c>
      <c r="G15" s="137">
        <f t="shared" si="4"/>
        <v>48</v>
      </c>
      <c r="H15" s="138">
        <f t="shared" si="5"/>
        <v>50.4</v>
      </c>
      <c r="I15" s="139">
        <f t="shared" si="6"/>
        <v>52.92</v>
      </c>
      <c r="J15" s="140">
        <f t="shared" si="7"/>
        <v>55.566</v>
      </c>
      <c r="K15" s="71">
        <f t="shared" si="8"/>
        <v>61.1226</v>
      </c>
      <c r="L15" s="17">
        <f t="shared" si="9"/>
        <v>1</v>
      </c>
      <c r="M15" s="17">
        <f t="shared" si="10"/>
        <v>3.4</v>
      </c>
      <c r="N15" s="17">
        <f t="shared" si="11"/>
        <v>5.92</v>
      </c>
      <c r="O15" s="17">
        <f t="shared" si="12"/>
        <v>8.566</v>
      </c>
      <c r="P15" s="17">
        <f t="shared" si="13"/>
        <v>14.1226</v>
      </c>
      <c r="R15" s="17">
        <f>R5-R14</f>
        <v>10765</v>
      </c>
      <c r="S15" s="143" t="s">
        <v>251</v>
      </c>
      <c r="T15" s="16"/>
    </row>
    <row r="16" ht="14.25" customHeight="1">
      <c r="A16" s="70" t="s">
        <v>80</v>
      </c>
      <c r="B16" s="38">
        <v>134.33333333333334</v>
      </c>
      <c r="C16" s="38">
        <f t="shared" si="1"/>
        <v>1.343333333</v>
      </c>
      <c r="D16" s="38">
        <f t="shared" si="2"/>
        <v>2</v>
      </c>
      <c r="E16" s="29">
        <v>1.0</v>
      </c>
      <c r="F16" s="17">
        <f t="shared" si="3"/>
        <v>47</v>
      </c>
      <c r="G16" s="137">
        <f t="shared" si="4"/>
        <v>48</v>
      </c>
      <c r="H16" s="138">
        <f t="shared" si="5"/>
        <v>50.4</v>
      </c>
      <c r="I16" s="139">
        <f t="shared" si="6"/>
        <v>52.92</v>
      </c>
      <c r="J16" s="140">
        <f t="shared" si="7"/>
        <v>55.566</v>
      </c>
      <c r="K16" s="71">
        <f t="shared" si="8"/>
        <v>61.1226</v>
      </c>
      <c r="L16" s="17">
        <f t="shared" si="9"/>
        <v>1</v>
      </c>
      <c r="M16" s="17">
        <f t="shared" si="10"/>
        <v>3.4</v>
      </c>
      <c r="N16" s="17">
        <f t="shared" si="11"/>
        <v>5.92</v>
      </c>
      <c r="O16" s="17">
        <f t="shared" si="12"/>
        <v>8.566</v>
      </c>
      <c r="P16" s="17">
        <f t="shared" si="13"/>
        <v>14.1226</v>
      </c>
      <c r="S16" s="124"/>
      <c r="U16" s="124"/>
      <c r="W16" s="124"/>
    </row>
    <row r="17" ht="14.25" customHeight="1">
      <c r="A17" s="70" t="s">
        <v>81</v>
      </c>
      <c r="B17" s="38">
        <v>503.6666666666667</v>
      </c>
      <c r="C17" s="38">
        <f t="shared" si="1"/>
        <v>5.036666667</v>
      </c>
      <c r="D17" s="38">
        <f t="shared" si="2"/>
        <v>6</v>
      </c>
      <c r="E17" s="29">
        <v>1.0</v>
      </c>
      <c r="F17" s="17">
        <f t="shared" si="3"/>
        <v>47</v>
      </c>
      <c r="G17" s="137">
        <f t="shared" si="4"/>
        <v>48</v>
      </c>
      <c r="H17" s="138">
        <f t="shared" si="5"/>
        <v>50.4</v>
      </c>
      <c r="I17" s="139">
        <f t="shared" si="6"/>
        <v>52.92</v>
      </c>
      <c r="J17" s="140">
        <f t="shared" si="7"/>
        <v>55.566</v>
      </c>
      <c r="K17" s="71">
        <f t="shared" si="8"/>
        <v>61.1226</v>
      </c>
      <c r="L17" s="17">
        <f t="shared" si="9"/>
        <v>1</v>
      </c>
      <c r="M17" s="17">
        <f t="shared" si="10"/>
        <v>3.4</v>
      </c>
      <c r="N17" s="17">
        <f t="shared" si="11"/>
        <v>5.92</v>
      </c>
      <c r="O17" s="17">
        <f t="shared" si="12"/>
        <v>8.566</v>
      </c>
      <c r="P17" s="17">
        <f t="shared" si="13"/>
        <v>14.1226</v>
      </c>
      <c r="Q17" s="152" t="s">
        <v>252</v>
      </c>
      <c r="S17" s="124"/>
      <c r="U17" s="124"/>
      <c r="W17" s="124"/>
    </row>
    <row r="18" ht="14.25" customHeight="1">
      <c r="A18" s="70" t="s">
        <v>84</v>
      </c>
      <c r="B18" s="38">
        <v>15.333333333333334</v>
      </c>
      <c r="C18" s="38">
        <f t="shared" si="1"/>
        <v>0.1533333333</v>
      </c>
      <c r="D18" s="38">
        <f t="shared" si="2"/>
        <v>1</v>
      </c>
      <c r="E18" s="29">
        <v>1.0</v>
      </c>
      <c r="F18" s="17">
        <f t="shared" si="3"/>
        <v>47</v>
      </c>
      <c r="G18" s="137">
        <f t="shared" si="4"/>
        <v>48</v>
      </c>
      <c r="H18" s="138">
        <f t="shared" si="5"/>
        <v>50.4</v>
      </c>
      <c r="I18" s="139">
        <f t="shared" si="6"/>
        <v>52.92</v>
      </c>
      <c r="J18" s="140">
        <f t="shared" si="7"/>
        <v>55.566</v>
      </c>
      <c r="K18" s="71">
        <f t="shared" si="8"/>
        <v>61.1226</v>
      </c>
      <c r="L18" s="17">
        <f t="shared" si="9"/>
        <v>1</v>
      </c>
      <c r="M18" s="17">
        <f t="shared" si="10"/>
        <v>3.4</v>
      </c>
      <c r="N18" s="17">
        <f t="shared" si="11"/>
        <v>5.92</v>
      </c>
      <c r="O18" s="17">
        <f t="shared" si="12"/>
        <v>8.566</v>
      </c>
      <c r="P18" s="17">
        <f t="shared" si="13"/>
        <v>14.1226</v>
      </c>
      <c r="Q18" s="152" t="s">
        <v>18</v>
      </c>
      <c r="S18" s="152" t="s">
        <v>19</v>
      </c>
      <c r="U18" s="152" t="s">
        <v>21</v>
      </c>
      <c r="W18" s="152" t="s">
        <v>22</v>
      </c>
      <c r="Y18" s="152" t="s">
        <v>23</v>
      </c>
    </row>
    <row r="19" ht="14.25" customHeight="1">
      <c r="A19" s="70" t="s">
        <v>86</v>
      </c>
      <c r="B19" s="38">
        <v>386.3333333333333</v>
      </c>
      <c r="C19" s="38">
        <f t="shared" si="1"/>
        <v>3.863333333</v>
      </c>
      <c r="D19" s="38">
        <f t="shared" si="2"/>
        <v>4</v>
      </c>
      <c r="E19" s="29">
        <v>1.0</v>
      </c>
      <c r="F19" s="17">
        <f t="shared" si="3"/>
        <v>47</v>
      </c>
      <c r="G19" s="137">
        <f t="shared" si="4"/>
        <v>48</v>
      </c>
      <c r="H19" s="138">
        <f t="shared" si="5"/>
        <v>50.4</v>
      </c>
      <c r="I19" s="139">
        <f t="shared" si="6"/>
        <v>52.92</v>
      </c>
      <c r="J19" s="140">
        <f t="shared" si="7"/>
        <v>55.566</v>
      </c>
      <c r="K19" s="71">
        <f t="shared" si="8"/>
        <v>61.1226</v>
      </c>
      <c r="L19" s="17">
        <f t="shared" si="9"/>
        <v>1</v>
      </c>
      <c r="M19" s="17">
        <f t="shared" si="10"/>
        <v>3.4</v>
      </c>
      <c r="N19" s="17">
        <f t="shared" si="11"/>
        <v>5.92</v>
      </c>
      <c r="O19" s="17">
        <f t="shared" si="12"/>
        <v>8.566</v>
      </c>
      <c r="P19" s="17">
        <f t="shared" si="13"/>
        <v>14.1226</v>
      </c>
      <c r="Q19" s="153">
        <f>G141</f>
        <v>84096</v>
      </c>
      <c r="R19" s="154" t="s">
        <v>253</v>
      </c>
      <c r="S19" s="155">
        <f>H141</f>
        <v>88300.8</v>
      </c>
      <c r="T19" s="154" t="s">
        <v>253</v>
      </c>
      <c r="U19" s="155">
        <f>I141</f>
        <v>92715.84</v>
      </c>
      <c r="V19" s="154" t="s">
        <v>253</v>
      </c>
      <c r="W19" s="155">
        <f>J141</f>
        <v>97351.632</v>
      </c>
      <c r="X19" s="154" t="s">
        <v>253</v>
      </c>
      <c r="Y19" s="156">
        <f>K141</f>
        <v>107086.7952</v>
      </c>
      <c r="Z19" s="154" t="s">
        <v>253</v>
      </c>
    </row>
    <row r="20" ht="14.25" customHeight="1">
      <c r="A20" s="70" t="s">
        <v>87</v>
      </c>
      <c r="B20" s="38">
        <v>671.0</v>
      </c>
      <c r="C20" s="38">
        <f t="shared" si="1"/>
        <v>6.71</v>
      </c>
      <c r="D20" s="38">
        <f t="shared" si="2"/>
        <v>7</v>
      </c>
      <c r="E20" s="29">
        <v>1.0</v>
      </c>
      <c r="F20" s="17">
        <f t="shared" si="3"/>
        <v>47</v>
      </c>
      <c r="G20" s="137">
        <f t="shared" si="4"/>
        <v>48</v>
      </c>
      <c r="H20" s="138">
        <f t="shared" si="5"/>
        <v>50.4</v>
      </c>
      <c r="I20" s="139">
        <f t="shared" si="6"/>
        <v>52.92</v>
      </c>
      <c r="J20" s="140">
        <f t="shared" si="7"/>
        <v>55.566</v>
      </c>
      <c r="K20" s="71">
        <f t="shared" si="8"/>
        <v>61.1226</v>
      </c>
      <c r="L20" s="17">
        <f t="shared" si="9"/>
        <v>1</v>
      </c>
      <c r="M20" s="17">
        <f t="shared" si="10"/>
        <v>3.4</v>
      </c>
      <c r="N20" s="17">
        <f t="shared" si="11"/>
        <v>5.92</v>
      </c>
      <c r="O20" s="17">
        <f t="shared" si="12"/>
        <v>8.566</v>
      </c>
      <c r="P20" s="17">
        <f t="shared" si="13"/>
        <v>14.1226</v>
      </c>
      <c r="Q20" s="157"/>
      <c r="R20" s="158"/>
      <c r="S20" s="159"/>
      <c r="T20" s="158"/>
      <c r="U20" s="159"/>
      <c r="V20" s="158"/>
      <c r="W20" s="159"/>
      <c r="X20" s="158"/>
      <c r="Y20" s="160"/>
      <c r="Z20" s="158"/>
    </row>
    <row r="21" ht="14.25" customHeight="1">
      <c r="A21" s="70" t="s">
        <v>88</v>
      </c>
      <c r="B21" s="38">
        <v>559.6666666666666</v>
      </c>
      <c r="C21" s="38">
        <f t="shared" si="1"/>
        <v>5.596666667</v>
      </c>
      <c r="D21" s="38">
        <f t="shared" si="2"/>
        <v>6</v>
      </c>
      <c r="E21" s="29">
        <v>1.0</v>
      </c>
      <c r="F21" s="17">
        <f t="shared" si="3"/>
        <v>47</v>
      </c>
      <c r="G21" s="137">
        <f t="shared" si="4"/>
        <v>48</v>
      </c>
      <c r="H21" s="138">
        <f t="shared" si="5"/>
        <v>50.4</v>
      </c>
      <c r="I21" s="139">
        <f t="shared" si="6"/>
        <v>52.92</v>
      </c>
      <c r="J21" s="140">
        <f t="shared" si="7"/>
        <v>55.566</v>
      </c>
      <c r="K21" s="71">
        <f t="shared" si="8"/>
        <v>61.1226</v>
      </c>
      <c r="L21" s="17">
        <f t="shared" si="9"/>
        <v>1</v>
      </c>
      <c r="M21" s="17">
        <f t="shared" si="10"/>
        <v>3.4</v>
      </c>
      <c r="N21" s="17">
        <f t="shared" si="11"/>
        <v>5.92</v>
      </c>
      <c r="O21" s="17">
        <f t="shared" si="12"/>
        <v>8.566</v>
      </c>
      <c r="P21" s="17">
        <f t="shared" si="13"/>
        <v>14.1226</v>
      </c>
      <c r="Q21" s="161">
        <f t="shared" ref="Q21:Q27" si="14">R7*1.04</f>
        <v>18720</v>
      </c>
      <c r="R21" s="162" t="s">
        <v>243</v>
      </c>
      <c r="S21" s="163">
        <f t="shared" ref="S21:S27" si="15">Q21*1.04</f>
        <v>19468.8</v>
      </c>
      <c r="T21" s="162" t="s">
        <v>243</v>
      </c>
      <c r="U21" s="163">
        <f t="shared" ref="U21:U27" si="16">S21*1.04</f>
        <v>20247.552</v>
      </c>
      <c r="V21" s="162" t="s">
        <v>243</v>
      </c>
      <c r="W21" s="163">
        <f t="shared" ref="W21:W27" si="17">U21*1.04</f>
        <v>21057.45408</v>
      </c>
      <c r="X21" s="162" t="s">
        <v>243</v>
      </c>
      <c r="Y21" s="163">
        <f t="shared" ref="Y21:Y27" si="18">W21*1.04</f>
        <v>21899.75224</v>
      </c>
      <c r="Z21" s="162" t="s">
        <v>243</v>
      </c>
    </row>
    <row r="22" ht="14.25" customHeight="1">
      <c r="A22" s="70" t="s">
        <v>89</v>
      </c>
      <c r="B22" s="38">
        <v>756.3333333333334</v>
      </c>
      <c r="C22" s="38">
        <f t="shared" si="1"/>
        <v>7.563333333</v>
      </c>
      <c r="D22" s="38">
        <f t="shared" si="2"/>
        <v>8</v>
      </c>
      <c r="E22" s="29">
        <v>1.0</v>
      </c>
      <c r="F22" s="17">
        <f t="shared" si="3"/>
        <v>47</v>
      </c>
      <c r="G22" s="137">
        <f t="shared" si="4"/>
        <v>48</v>
      </c>
      <c r="H22" s="138">
        <f t="shared" si="5"/>
        <v>50.4</v>
      </c>
      <c r="I22" s="139">
        <f t="shared" si="6"/>
        <v>52.92</v>
      </c>
      <c r="J22" s="140">
        <f t="shared" si="7"/>
        <v>55.566</v>
      </c>
      <c r="K22" s="71">
        <f t="shared" si="8"/>
        <v>61.1226</v>
      </c>
      <c r="L22" s="17">
        <f t="shared" si="9"/>
        <v>1</v>
      </c>
      <c r="M22" s="17">
        <f t="shared" si="10"/>
        <v>3.4</v>
      </c>
      <c r="N22" s="17">
        <f t="shared" si="11"/>
        <v>5.92</v>
      </c>
      <c r="O22" s="17">
        <f t="shared" si="12"/>
        <v>8.566</v>
      </c>
      <c r="P22" s="17">
        <f t="shared" si="13"/>
        <v>14.1226</v>
      </c>
      <c r="Q22" s="164">
        <f t="shared" si="14"/>
        <v>1173.12</v>
      </c>
      <c r="R22" s="165" t="s">
        <v>244</v>
      </c>
      <c r="S22" s="163">
        <f t="shared" si="15"/>
        <v>1220.0448</v>
      </c>
      <c r="T22" s="165" t="s">
        <v>244</v>
      </c>
      <c r="U22" s="163">
        <f t="shared" si="16"/>
        <v>1268.846592</v>
      </c>
      <c r="V22" s="165" t="s">
        <v>244</v>
      </c>
      <c r="W22" s="163">
        <f t="shared" si="17"/>
        <v>1319.600456</v>
      </c>
      <c r="X22" s="165" t="s">
        <v>244</v>
      </c>
      <c r="Y22" s="163">
        <f t="shared" si="18"/>
        <v>1372.384474</v>
      </c>
      <c r="Z22" s="165" t="s">
        <v>244</v>
      </c>
    </row>
    <row r="23" ht="14.25" customHeight="1">
      <c r="A23" s="70" t="s">
        <v>90</v>
      </c>
      <c r="B23" s="38">
        <v>787.3333333333334</v>
      </c>
      <c r="C23" s="38">
        <f t="shared" si="1"/>
        <v>7.873333333</v>
      </c>
      <c r="D23" s="38">
        <f t="shared" si="2"/>
        <v>8</v>
      </c>
      <c r="E23" s="29">
        <v>1.0</v>
      </c>
      <c r="F23" s="17">
        <f t="shared" si="3"/>
        <v>47</v>
      </c>
      <c r="G23" s="137">
        <f t="shared" si="4"/>
        <v>48</v>
      </c>
      <c r="H23" s="138">
        <f t="shared" si="5"/>
        <v>50.4</v>
      </c>
      <c r="I23" s="139">
        <f t="shared" si="6"/>
        <v>52.92</v>
      </c>
      <c r="J23" s="140">
        <f t="shared" si="7"/>
        <v>55.566</v>
      </c>
      <c r="K23" s="71">
        <f t="shared" si="8"/>
        <v>61.1226</v>
      </c>
      <c r="L23" s="17">
        <f t="shared" si="9"/>
        <v>1</v>
      </c>
      <c r="M23" s="17">
        <f t="shared" si="10"/>
        <v>3.4</v>
      </c>
      <c r="N23" s="17">
        <f t="shared" si="11"/>
        <v>5.92</v>
      </c>
      <c r="O23" s="17">
        <f t="shared" si="12"/>
        <v>8.566</v>
      </c>
      <c r="P23" s="17">
        <f t="shared" si="13"/>
        <v>14.1226</v>
      </c>
      <c r="Q23" s="164">
        <f t="shared" si="14"/>
        <v>10795.2</v>
      </c>
      <c r="R23" s="165" t="s">
        <v>245</v>
      </c>
      <c r="S23" s="163">
        <f t="shared" si="15"/>
        <v>11227.008</v>
      </c>
      <c r="T23" s="165" t="s">
        <v>245</v>
      </c>
      <c r="U23" s="163">
        <f t="shared" si="16"/>
        <v>11676.08832</v>
      </c>
      <c r="V23" s="165" t="s">
        <v>245</v>
      </c>
      <c r="W23" s="163">
        <f t="shared" si="17"/>
        <v>12143.13185</v>
      </c>
      <c r="X23" s="165" t="s">
        <v>245</v>
      </c>
      <c r="Y23" s="163">
        <f t="shared" si="18"/>
        <v>12628.85713</v>
      </c>
      <c r="Z23" s="165" t="s">
        <v>245</v>
      </c>
    </row>
    <row r="24" ht="14.25" customHeight="1">
      <c r="A24" s="75" t="s">
        <v>91</v>
      </c>
      <c r="B24" s="166">
        <v>1856.6666666666667</v>
      </c>
      <c r="C24" s="38">
        <f t="shared" si="1"/>
        <v>18.56666667</v>
      </c>
      <c r="D24" s="38">
        <f t="shared" si="2"/>
        <v>19</v>
      </c>
      <c r="E24" s="29">
        <v>2.0</v>
      </c>
      <c r="F24" s="17">
        <f>$S$46*4</f>
        <v>188</v>
      </c>
      <c r="G24" s="137">
        <f t="shared" si="4"/>
        <v>96</v>
      </c>
      <c r="H24" s="138">
        <f t="shared" si="5"/>
        <v>100.8</v>
      </c>
      <c r="I24" s="139">
        <f t="shared" si="6"/>
        <v>105.84</v>
      </c>
      <c r="J24" s="140">
        <f t="shared" si="7"/>
        <v>111.132</v>
      </c>
      <c r="K24" s="71">
        <f t="shared" si="8"/>
        <v>122.2452</v>
      </c>
      <c r="L24" s="17">
        <f t="shared" si="9"/>
        <v>-92</v>
      </c>
      <c r="M24" s="17">
        <f t="shared" si="10"/>
        <v>-87.2</v>
      </c>
      <c r="N24" s="17">
        <f t="shared" si="11"/>
        <v>-82.16</v>
      </c>
      <c r="O24" s="17">
        <f t="shared" si="12"/>
        <v>-76.868</v>
      </c>
      <c r="P24" s="17">
        <f t="shared" si="13"/>
        <v>-65.7548</v>
      </c>
      <c r="Q24" s="164">
        <f t="shared" si="14"/>
        <v>6385.6</v>
      </c>
      <c r="R24" s="165" t="s">
        <v>246</v>
      </c>
      <c r="S24" s="163">
        <f t="shared" si="15"/>
        <v>6641.024</v>
      </c>
      <c r="T24" s="165" t="s">
        <v>246</v>
      </c>
      <c r="U24" s="163">
        <f t="shared" si="16"/>
        <v>6906.66496</v>
      </c>
      <c r="V24" s="165" t="s">
        <v>246</v>
      </c>
      <c r="W24" s="163">
        <f t="shared" si="17"/>
        <v>7182.931558</v>
      </c>
      <c r="X24" s="165" t="s">
        <v>246</v>
      </c>
      <c r="Y24" s="163">
        <f t="shared" si="18"/>
        <v>7470.248821</v>
      </c>
      <c r="Z24" s="165" t="s">
        <v>246</v>
      </c>
    </row>
    <row r="25" ht="14.25" customHeight="1">
      <c r="A25" s="70" t="s">
        <v>92</v>
      </c>
      <c r="B25" s="38">
        <v>535.6666666666666</v>
      </c>
      <c r="C25" s="38">
        <f t="shared" si="1"/>
        <v>5.356666667</v>
      </c>
      <c r="D25" s="38">
        <f t="shared" si="2"/>
        <v>6</v>
      </c>
      <c r="E25" s="29">
        <v>1.0</v>
      </c>
      <c r="F25" s="17">
        <f t="shared" ref="F25:F106" si="19">$S$46</f>
        <v>47</v>
      </c>
      <c r="G25" s="137">
        <f t="shared" si="4"/>
        <v>48</v>
      </c>
      <c r="H25" s="138">
        <f t="shared" si="5"/>
        <v>50.4</v>
      </c>
      <c r="I25" s="139">
        <f t="shared" si="6"/>
        <v>52.92</v>
      </c>
      <c r="J25" s="140">
        <f t="shared" si="7"/>
        <v>55.566</v>
      </c>
      <c r="K25" s="71">
        <f t="shared" si="8"/>
        <v>61.1226</v>
      </c>
      <c r="L25" s="17">
        <f t="shared" si="9"/>
        <v>1</v>
      </c>
      <c r="M25" s="17">
        <f t="shared" si="10"/>
        <v>3.4</v>
      </c>
      <c r="N25" s="17">
        <f t="shared" si="11"/>
        <v>5.92</v>
      </c>
      <c r="O25" s="17">
        <f t="shared" si="12"/>
        <v>8.566</v>
      </c>
      <c r="P25" s="17">
        <f t="shared" si="13"/>
        <v>14.1226</v>
      </c>
      <c r="Q25" s="164">
        <f t="shared" si="14"/>
        <v>16061.76</v>
      </c>
      <c r="R25" s="165" t="s">
        <v>247</v>
      </c>
      <c r="S25" s="163">
        <f t="shared" si="15"/>
        <v>16704.2304</v>
      </c>
      <c r="T25" s="165" t="s">
        <v>247</v>
      </c>
      <c r="U25" s="163">
        <f t="shared" si="16"/>
        <v>17372.39962</v>
      </c>
      <c r="V25" s="165" t="s">
        <v>247</v>
      </c>
      <c r="W25" s="163">
        <f t="shared" si="17"/>
        <v>18067.2956</v>
      </c>
      <c r="X25" s="165" t="s">
        <v>247</v>
      </c>
      <c r="Y25" s="163">
        <f t="shared" si="18"/>
        <v>18789.98742</v>
      </c>
      <c r="Z25" s="165" t="s">
        <v>247</v>
      </c>
    </row>
    <row r="26" ht="14.25" customHeight="1">
      <c r="A26" s="70" t="s">
        <v>93</v>
      </c>
      <c r="B26" s="38">
        <v>473.3333333333333</v>
      </c>
      <c r="C26" s="38">
        <f t="shared" si="1"/>
        <v>4.733333333</v>
      </c>
      <c r="D26" s="38">
        <f t="shared" si="2"/>
        <v>5</v>
      </c>
      <c r="E26" s="29">
        <v>1.0</v>
      </c>
      <c r="F26" s="17">
        <f t="shared" si="19"/>
        <v>47</v>
      </c>
      <c r="G26" s="137">
        <f t="shared" si="4"/>
        <v>48</v>
      </c>
      <c r="H26" s="138">
        <f t="shared" si="5"/>
        <v>50.4</v>
      </c>
      <c r="I26" s="139">
        <f t="shared" si="6"/>
        <v>52.92</v>
      </c>
      <c r="J26" s="140">
        <f t="shared" si="7"/>
        <v>55.566</v>
      </c>
      <c r="K26" s="71">
        <f t="shared" si="8"/>
        <v>61.1226</v>
      </c>
      <c r="L26" s="17">
        <f t="shared" si="9"/>
        <v>1</v>
      </c>
      <c r="M26" s="17">
        <f t="shared" si="10"/>
        <v>3.4</v>
      </c>
      <c r="N26" s="17">
        <f t="shared" si="11"/>
        <v>5.92</v>
      </c>
      <c r="O26" s="17">
        <f t="shared" si="12"/>
        <v>8.566</v>
      </c>
      <c r="P26" s="17">
        <f t="shared" si="13"/>
        <v>14.1226</v>
      </c>
      <c r="Q26" s="167">
        <f t="shared" si="14"/>
        <v>18377.84</v>
      </c>
      <c r="R26" s="168" t="s">
        <v>248</v>
      </c>
      <c r="S26" s="169">
        <f t="shared" si="15"/>
        <v>19112.9536</v>
      </c>
      <c r="T26" s="168" t="s">
        <v>248</v>
      </c>
      <c r="U26" s="169">
        <f t="shared" si="16"/>
        <v>19877.47174</v>
      </c>
      <c r="V26" s="168" t="s">
        <v>248</v>
      </c>
      <c r="W26" s="169">
        <f t="shared" si="17"/>
        <v>20672.57061</v>
      </c>
      <c r="X26" s="168" t="s">
        <v>248</v>
      </c>
      <c r="Y26" s="169">
        <f t="shared" si="18"/>
        <v>21499.47344</v>
      </c>
      <c r="Z26" s="168" t="s">
        <v>248</v>
      </c>
    </row>
    <row r="27" ht="14.25" customHeight="1">
      <c r="A27" s="70" t="s">
        <v>94</v>
      </c>
      <c r="B27" s="38">
        <v>169.33333333333334</v>
      </c>
      <c r="C27" s="38">
        <f t="shared" si="1"/>
        <v>1.693333333</v>
      </c>
      <c r="D27" s="38">
        <f t="shared" si="2"/>
        <v>2</v>
      </c>
      <c r="E27" s="29">
        <v>1.0</v>
      </c>
      <c r="F27" s="17">
        <f t="shared" si="19"/>
        <v>47</v>
      </c>
      <c r="G27" s="137">
        <f t="shared" si="4"/>
        <v>48</v>
      </c>
      <c r="H27" s="138">
        <f t="shared" si="5"/>
        <v>50.4</v>
      </c>
      <c r="I27" s="139">
        <f t="shared" si="6"/>
        <v>52.92</v>
      </c>
      <c r="J27" s="140">
        <f t="shared" si="7"/>
        <v>55.566</v>
      </c>
      <c r="K27" s="71">
        <f t="shared" si="8"/>
        <v>61.1226</v>
      </c>
      <c r="L27" s="17">
        <f t="shared" si="9"/>
        <v>1</v>
      </c>
      <c r="M27" s="17">
        <f t="shared" si="10"/>
        <v>3.4</v>
      </c>
      <c r="N27" s="17">
        <f t="shared" si="11"/>
        <v>5.92</v>
      </c>
      <c r="O27" s="17">
        <f t="shared" si="12"/>
        <v>8.566</v>
      </c>
      <c r="P27" s="17">
        <f t="shared" si="13"/>
        <v>14.1226</v>
      </c>
      <c r="Q27" s="170">
        <f t="shared" si="14"/>
        <v>582.4</v>
      </c>
      <c r="R27" s="171" t="s">
        <v>249</v>
      </c>
      <c r="S27" s="172">
        <f t="shared" si="15"/>
        <v>605.696</v>
      </c>
      <c r="T27" s="171" t="s">
        <v>249</v>
      </c>
      <c r="U27" s="172">
        <f t="shared" si="16"/>
        <v>629.92384</v>
      </c>
      <c r="V27" s="171" t="s">
        <v>249</v>
      </c>
      <c r="W27" s="172">
        <f t="shared" si="17"/>
        <v>655.1207936</v>
      </c>
      <c r="X27" s="171" t="s">
        <v>249</v>
      </c>
      <c r="Y27" s="172">
        <f t="shared" si="18"/>
        <v>681.3256253</v>
      </c>
      <c r="Z27" s="171" t="s">
        <v>249</v>
      </c>
    </row>
    <row r="28" ht="14.25" customHeight="1">
      <c r="A28" s="70" t="s">
        <v>95</v>
      </c>
      <c r="B28" s="38">
        <v>90.33333333333333</v>
      </c>
      <c r="C28" s="38">
        <f t="shared" si="1"/>
        <v>0.9033333333</v>
      </c>
      <c r="D28" s="38">
        <f t="shared" si="2"/>
        <v>1</v>
      </c>
      <c r="E28" s="29">
        <v>1.0</v>
      </c>
      <c r="F28" s="17">
        <f t="shared" si="19"/>
        <v>47</v>
      </c>
      <c r="G28" s="137">
        <f t="shared" si="4"/>
        <v>48</v>
      </c>
      <c r="H28" s="138">
        <f t="shared" si="5"/>
        <v>50.4</v>
      </c>
      <c r="I28" s="139">
        <f t="shared" si="6"/>
        <v>52.92</v>
      </c>
      <c r="J28" s="140">
        <f t="shared" si="7"/>
        <v>55.566</v>
      </c>
      <c r="K28" s="71">
        <f t="shared" si="8"/>
        <v>61.1226</v>
      </c>
      <c r="L28" s="17">
        <f t="shared" si="9"/>
        <v>1</v>
      </c>
      <c r="M28" s="17">
        <f t="shared" si="10"/>
        <v>3.4</v>
      </c>
      <c r="N28" s="17">
        <f t="shared" si="11"/>
        <v>5.92</v>
      </c>
      <c r="O28" s="17">
        <f t="shared" si="12"/>
        <v>8.566</v>
      </c>
      <c r="P28" s="17">
        <f t="shared" si="13"/>
        <v>14.1226</v>
      </c>
      <c r="Q28" s="161">
        <f>SUM(Q21:Q27)</f>
        <v>72095.92</v>
      </c>
      <c r="R28" s="162" t="s">
        <v>250</v>
      </c>
      <c r="S28" s="163">
        <f>SUM(S21:S27)</f>
        <v>74979.7568</v>
      </c>
      <c r="T28" s="162" t="s">
        <v>250</v>
      </c>
      <c r="U28" s="163">
        <f>SUM(U21:U27)</f>
        <v>77978.94707</v>
      </c>
      <c r="V28" s="162" t="s">
        <v>250</v>
      </c>
      <c r="W28" s="163">
        <f>SUM(W21:W27)</f>
        <v>81098.10495</v>
      </c>
      <c r="X28" s="162" t="s">
        <v>250</v>
      </c>
      <c r="Y28" s="163">
        <f>SUM(Y21:Y27)</f>
        <v>84342.02915</v>
      </c>
      <c r="Z28" s="162" t="s">
        <v>250</v>
      </c>
    </row>
    <row r="29" ht="14.25" customHeight="1">
      <c r="A29" s="70" t="s">
        <v>96</v>
      </c>
      <c r="B29" s="38">
        <v>307.0</v>
      </c>
      <c r="C29" s="38">
        <f t="shared" si="1"/>
        <v>3.07</v>
      </c>
      <c r="D29" s="38">
        <f t="shared" si="2"/>
        <v>4</v>
      </c>
      <c r="E29" s="29">
        <v>1.0</v>
      </c>
      <c r="F29" s="17">
        <f t="shared" si="19"/>
        <v>47</v>
      </c>
      <c r="G29" s="137">
        <f t="shared" si="4"/>
        <v>48</v>
      </c>
      <c r="H29" s="138">
        <f t="shared" si="5"/>
        <v>50.4</v>
      </c>
      <c r="I29" s="139">
        <f t="shared" si="6"/>
        <v>52.92</v>
      </c>
      <c r="J29" s="140">
        <f t="shared" si="7"/>
        <v>55.566</v>
      </c>
      <c r="K29" s="71">
        <f t="shared" si="8"/>
        <v>61.1226</v>
      </c>
      <c r="L29" s="17">
        <f t="shared" si="9"/>
        <v>1</v>
      </c>
      <c r="M29" s="17">
        <f t="shared" si="10"/>
        <v>3.4</v>
      </c>
      <c r="N29" s="17">
        <f t="shared" si="11"/>
        <v>5.92</v>
      </c>
      <c r="O29" s="17">
        <f t="shared" si="12"/>
        <v>8.566</v>
      </c>
      <c r="P29" s="17">
        <f t="shared" si="13"/>
        <v>14.1226</v>
      </c>
      <c r="Q29" s="170">
        <f>Q19-Q28</f>
        <v>12000.08</v>
      </c>
      <c r="R29" s="171" t="s">
        <v>254</v>
      </c>
      <c r="S29" s="172">
        <f>S19-S28</f>
        <v>13321.0432</v>
      </c>
      <c r="T29" s="171" t="s">
        <v>254</v>
      </c>
      <c r="U29" s="172">
        <f>U19-U28</f>
        <v>14736.89293</v>
      </c>
      <c r="V29" s="171" t="s">
        <v>254</v>
      </c>
      <c r="W29" s="172">
        <f>W19-W28</f>
        <v>16253.52705</v>
      </c>
      <c r="X29" s="171" t="s">
        <v>254</v>
      </c>
      <c r="Y29" s="172">
        <f>Y19-Y28</f>
        <v>22744.76605</v>
      </c>
      <c r="Z29" s="171" t="s">
        <v>254</v>
      </c>
    </row>
    <row r="30" ht="14.25" customHeight="1">
      <c r="A30" s="70" t="s">
        <v>98</v>
      </c>
      <c r="B30" s="38">
        <v>118.33333333333333</v>
      </c>
      <c r="C30" s="38">
        <f t="shared" si="1"/>
        <v>1.183333333</v>
      </c>
      <c r="D30" s="38">
        <f t="shared" si="2"/>
        <v>2</v>
      </c>
      <c r="E30" s="29">
        <v>1.0</v>
      </c>
      <c r="F30" s="17">
        <f t="shared" si="19"/>
        <v>47</v>
      </c>
      <c r="G30" s="137">
        <f t="shared" si="4"/>
        <v>48</v>
      </c>
      <c r="H30" s="138">
        <f t="shared" si="5"/>
        <v>50.4</v>
      </c>
      <c r="I30" s="139">
        <f t="shared" si="6"/>
        <v>52.92</v>
      </c>
      <c r="J30" s="140">
        <f t="shared" si="7"/>
        <v>55.566</v>
      </c>
      <c r="K30" s="71">
        <f t="shared" si="8"/>
        <v>61.1226</v>
      </c>
      <c r="L30" s="17">
        <f t="shared" si="9"/>
        <v>1</v>
      </c>
      <c r="M30" s="17">
        <f t="shared" si="10"/>
        <v>3.4</v>
      </c>
      <c r="N30" s="17">
        <f t="shared" si="11"/>
        <v>5.92</v>
      </c>
      <c r="O30" s="17">
        <f t="shared" si="12"/>
        <v>8.566</v>
      </c>
      <c r="P30" s="17">
        <f t="shared" si="13"/>
        <v>14.1226</v>
      </c>
      <c r="S30" s="124"/>
      <c r="U30" s="124"/>
      <c r="W30" s="124"/>
    </row>
    <row r="31" ht="14.25" customHeight="1">
      <c r="A31" s="70" t="s">
        <v>99</v>
      </c>
      <c r="B31" s="38">
        <v>0.0</v>
      </c>
      <c r="C31" s="38">
        <f t="shared" si="1"/>
        <v>0</v>
      </c>
      <c r="D31" s="38">
        <f t="shared" si="2"/>
        <v>0</v>
      </c>
      <c r="E31" s="29">
        <v>1.0</v>
      </c>
      <c r="F31" s="17">
        <f t="shared" si="19"/>
        <v>47</v>
      </c>
      <c r="G31" s="137">
        <f t="shared" si="4"/>
        <v>48</v>
      </c>
      <c r="H31" s="138">
        <f t="shared" si="5"/>
        <v>50.4</v>
      </c>
      <c r="I31" s="139">
        <f t="shared" si="6"/>
        <v>52.92</v>
      </c>
      <c r="J31" s="140">
        <f t="shared" si="7"/>
        <v>55.566</v>
      </c>
      <c r="K31" s="71">
        <f t="shared" si="8"/>
        <v>61.1226</v>
      </c>
      <c r="L31" s="17">
        <f t="shared" si="9"/>
        <v>1</v>
      </c>
      <c r="M31" s="17">
        <f t="shared" si="10"/>
        <v>3.4</v>
      </c>
      <c r="N31" s="17">
        <f t="shared" si="11"/>
        <v>5.92</v>
      </c>
      <c r="O31" s="17">
        <f t="shared" si="12"/>
        <v>8.566</v>
      </c>
      <c r="P31" s="17">
        <f t="shared" si="13"/>
        <v>14.1226</v>
      </c>
      <c r="S31" s="124"/>
      <c r="U31" s="124"/>
      <c r="W31" s="124"/>
    </row>
    <row r="32" ht="14.25" customHeight="1">
      <c r="A32" s="70" t="s">
        <v>100</v>
      </c>
      <c r="B32" s="38">
        <v>175.66666666666666</v>
      </c>
      <c r="C32" s="38">
        <f t="shared" si="1"/>
        <v>1.756666667</v>
      </c>
      <c r="D32" s="38">
        <f t="shared" si="2"/>
        <v>2</v>
      </c>
      <c r="E32" s="29">
        <v>1.0</v>
      </c>
      <c r="F32" s="17">
        <f t="shared" si="19"/>
        <v>47</v>
      </c>
      <c r="G32" s="137">
        <f t="shared" si="4"/>
        <v>48</v>
      </c>
      <c r="H32" s="138">
        <f t="shared" si="5"/>
        <v>50.4</v>
      </c>
      <c r="I32" s="139">
        <f t="shared" si="6"/>
        <v>52.92</v>
      </c>
      <c r="J32" s="140">
        <f t="shared" si="7"/>
        <v>55.566</v>
      </c>
      <c r="K32" s="71">
        <f t="shared" si="8"/>
        <v>61.1226</v>
      </c>
      <c r="L32" s="17">
        <f t="shared" si="9"/>
        <v>1</v>
      </c>
      <c r="M32" s="17">
        <f t="shared" si="10"/>
        <v>3.4</v>
      </c>
      <c r="N32" s="17">
        <f t="shared" si="11"/>
        <v>5.92</v>
      </c>
      <c r="O32" s="17">
        <f t="shared" si="12"/>
        <v>8.566</v>
      </c>
      <c r="P32" s="17">
        <f t="shared" si="13"/>
        <v>14.1226</v>
      </c>
      <c r="R32" s="173" t="s">
        <v>255</v>
      </c>
      <c r="T32" s="78">
        <v>3725595.0</v>
      </c>
      <c r="U32" s="124"/>
      <c r="W32" s="124"/>
    </row>
    <row r="33" ht="14.25" customHeight="1">
      <c r="A33" s="70" t="s">
        <v>101</v>
      </c>
      <c r="B33" s="38">
        <v>144.0</v>
      </c>
      <c r="C33" s="38">
        <f t="shared" si="1"/>
        <v>1.44</v>
      </c>
      <c r="D33" s="38">
        <f t="shared" si="2"/>
        <v>2</v>
      </c>
      <c r="E33" s="29">
        <v>1.0</v>
      </c>
      <c r="F33" s="17">
        <f t="shared" si="19"/>
        <v>47</v>
      </c>
      <c r="G33" s="137">
        <f t="shared" si="4"/>
        <v>48</v>
      </c>
      <c r="H33" s="138">
        <f t="shared" si="5"/>
        <v>50.4</v>
      </c>
      <c r="I33" s="139">
        <f t="shared" si="6"/>
        <v>52.92</v>
      </c>
      <c r="J33" s="140">
        <f t="shared" si="7"/>
        <v>55.566</v>
      </c>
      <c r="K33" s="71">
        <f t="shared" si="8"/>
        <v>61.1226</v>
      </c>
      <c r="L33" s="17">
        <f t="shared" si="9"/>
        <v>1</v>
      </c>
      <c r="M33" s="17">
        <f t="shared" si="10"/>
        <v>3.4</v>
      </c>
      <c r="N33" s="17">
        <f t="shared" si="11"/>
        <v>5.92</v>
      </c>
      <c r="O33" s="17">
        <f t="shared" si="12"/>
        <v>8.566</v>
      </c>
      <c r="P33" s="17">
        <f t="shared" si="13"/>
        <v>14.1226</v>
      </c>
      <c r="R33" s="174" t="s">
        <v>256</v>
      </c>
      <c r="T33" s="78">
        <f>T32/50</f>
        <v>74511.9</v>
      </c>
      <c r="U33" s="124"/>
      <c r="W33" s="124"/>
    </row>
    <row r="34" ht="14.25" customHeight="1">
      <c r="A34" s="70" t="s">
        <v>102</v>
      </c>
      <c r="B34" s="38">
        <v>583.3333333333334</v>
      </c>
      <c r="C34" s="38">
        <f t="shared" si="1"/>
        <v>5.833333333</v>
      </c>
      <c r="D34" s="38">
        <f t="shared" si="2"/>
        <v>6</v>
      </c>
      <c r="E34" s="29">
        <v>1.0</v>
      </c>
      <c r="F34" s="17">
        <f t="shared" si="19"/>
        <v>47</v>
      </c>
      <c r="G34" s="137">
        <f t="shared" si="4"/>
        <v>48</v>
      </c>
      <c r="H34" s="138">
        <f t="shared" si="5"/>
        <v>50.4</v>
      </c>
      <c r="I34" s="139">
        <f t="shared" si="6"/>
        <v>52.92</v>
      </c>
      <c r="J34" s="140">
        <f t="shared" si="7"/>
        <v>55.566</v>
      </c>
      <c r="K34" s="71">
        <f t="shared" si="8"/>
        <v>61.1226</v>
      </c>
      <c r="L34" s="17">
        <f t="shared" si="9"/>
        <v>1</v>
      </c>
      <c r="M34" s="17">
        <f t="shared" si="10"/>
        <v>3.4</v>
      </c>
      <c r="N34" s="17">
        <f t="shared" si="11"/>
        <v>5.92</v>
      </c>
      <c r="O34" s="17">
        <f t="shared" si="12"/>
        <v>8.566</v>
      </c>
      <c r="P34" s="17">
        <f t="shared" si="13"/>
        <v>14.1226</v>
      </c>
      <c r="R34" s="173" t="s">
        <v>257</v>
      </c>
      <c r="S34" s="173"/>
      <c r="T34" s="173">
        <v>134.0</v>
      </c>
      <c r="U34" s="124"/>
      <c r="W34" s="124"/>
    </row>
    <row r="35" ht="14.25" customHeight="1">
      <c r="A35" s="70" t="s">
        <v>103</v>
      </c>
      <c r="B35" s="38">
        <v>359.0</v>
      </c>
      <c r="C35" s="38">
        <f t="shared" si="1"/>
        <v>3.59</v>
      </c>
      <c r="D35" s="38">
        <f t="shared" si="2"/>
        <v>4</v>
      </c>
      <c r="E35" s="29">
        <v>1.0</v>
      </c>
      <c r="F35" s="17">
        <f t="shared" si="19"/>
        <v>47</v>
      </c>
      <c r="G35" s="137">
        <f t="shared" si="4"/>
        <v>48</v>
      </c>
      <c r="H35" s="138">
        <f t="shared" si="5"/>
        <v>50.4</v>
      </c>
      <c r="I35" s="139">
        <f t="shared" si="6"/>
        <v>52.92</v>
      </c>
      <c r="J35" s="140">
        <f t="shared" si="7"/>
        <v>55.566</v>
      </c>
      <c r="K35" s="71">
        <f t="shared" si="8"/>
        <v>61.1226</v>
      </c>
      <c r="L35" s="17">
        <f t="shared" si="9"/>
        <v>1</v>
      </c>
      <c r="M35" s="17">
        <f t="shared" si="10"/>
        <v>3.4</v>
      </c>
      <c r="N35" s="17">
        <f t="shared" si="11"/>
        <v>5.92</v>
      </c>
      <c r="O35" s="17">
        <f t="shared" si="12"/>
        <v>8.566</v>
      </c>
      <c r="P35" s="17">
        <f t="shared" si="13"/>
        <v>14.1226</v>
      </c>
      <c r="U35" s="124"/>
      <c r="W35" s="124"/>
    </row>
    <row r="36" ht="14.25" customHeight="1">
      <c r="A36" s="75" t="s">
        <v>104</v>
      </c>
      <c r="B36" s="166">
        <v>631.3333333333334</v>
      </c>
      <c r="C36" s="38">
        <f t="shared" si="1"/>
        <v>6.313333333</v>
      </c>
      <c r="D36" s="38">
        <f t="shared" si="2"/>
        <v>7</v>
      </c>
      <c r="E36" s="29">
        <v>1.0</v>
      </c>
      <c r="F36" s="17">
        <f t="shared" si="19"/>
        <v>47</v>
      </c>
      <c r="G36" s="137">
        <f t="shared" si="4"/>
        <v>48</v>
      </c>
      <c r="H36" s="138">
        <f t="shared" si="5"/>
        <v>50.4</v>
      </c>
      <c r="I36" s="139">
        <f t="shared" si="6"/>
        <v>52.92</v>
      </c>
      <c r="J36" s="140">
        <f t="shared" si="7"/>
        <v>55.566</v>
      </c>
      <c r="K36" s="71">
        <f t="shared" si="8"/>
        <v>61.1226</v>
      </c>
      <c r="L36" s="17">
        <f t="shared" si="9"/>
        <v>1</v>
      </c>
      <c r="M36" s="17">
        <f t="shared" si="10"/>
        <v>3.4</v>
      </c>
      <c r="N36" s="17">
        <f t="shared" si="11"/>
        <v>5.92</v>
      </c>
      <c r="O36" s="17">
        <f t="shared" si="12"/>
        <v>8.566</v>
      </c>
      <c r="P36" s="17">
        <f t="shared" si="13"/>
        <v>14.1226</v>
      </c>
      <c r="Q36" s="175" t="s">
        <v>258</v>
      </c>
      <c r="R36" s="175"/>
      <c r="S36" s="176"/>
      <c r="T36" s="175"/>
      <c r="U36" s="176"/>
      <c r="W36" s="124"/>
    </row>
    <row r="37" ht="14.25" customHeight="1">
      <c r="A37" s="70" t="s">
        <v>106</v>
      </c>
      <c r="B37" s="38">
        <v>674.6666666666666</v>
      </c>
      <c r="C37" s="38">
        <f t="shared" si="1"/>
        <v>6.746666667</v>
      </c>
      <c r="D37" s="38">
        <f t="shared" si="2"/>
        <v>7</v>
      </c>
      <c r="E37" s="29">
        <v>1.0</v>
      </c>
      <c r="F37" s="17">
        <f t="shared" si="19"/>
        <v>47</v>
      </c>
      <c r="G37" s="137">
        <f t="shared" si="4"/>
        <v>48</v>
      </c>
      <c r="H37" s="138">
        <f t="shared" si="5"/>
        <v>50.4</v>
      </c>
      <c r="I37" s="139">
        <f t="shared" si="6"/>
        <v>52.92</v>
      </c>
      <c r="J37" s="140">
        <f t="shared" si="7"/>
        <v>55.566</v>
      </c>
      <c r="K37" s="71">
        <f t="shared" si="8"/>
        <v>61.1226</v>
      </c>
      <c r="L37" s="17">
        <f t="shared" si="9"/>
        <v>1</v>
      </c>
      <c r="M37" s="17">
        <f t="shared" si="10"/>
        <v>3.4</v>
      </c>
      <c r="N37" s="17">
        <f t="shared" si="11"/>
        <v>5.92</v>
      </c>
      <c r="O37" s="17">
        <f t="shared" si="12"/>
        <v>8.566</v>
      </c>
      <c r="P37" s="17">
        <f t="shared" si="13"/>
        <v>14.1226</v>
      </c>
      <c r="Q37" s="177" t="s">
        <v>259</v>
      </c>
      <c r="R37" s="177"/>
      <c r="S37" s="124"/>
      <c r="U37" s="124"/>
      <c r="W37" s="124"/>
    </row>
    <row r="38" ht="14.25" customHeight="1">
      <c r="A38" s="70" t="s">
        <v>107</v>
      </c>
      <c r="B38" s="38">
        <v>879.3333333333334</v>
      </c>
      <c r="C38" s="38">
        <f t="shared" si="1"/>
        <v>8.793333333</v>
      </c>
      <c r="D38" s="38">
        <f t="shared" si="2"/>
        <v>9</v>
      </c>
      <c r="E38" s="29">
        <v>1.0</v>
      </c>
      <c r="F38" s="17">
        <f t="shared" si="19"/>
        <v>47</v>
      </c>
      <c r="G38" s="137">
        <f t="shared" si="4"/>
        <v>48</v>
      </c>
      <c r="H38" s="138">
        <f t="shared" si="5"/>
        <v>50.4</v>
      </c>
      <c r="I38" s="139">
        <f t="shared" si="6"/>
        <v>52.92</v>
      </c>
      <c r="J38" s="140">
        <f t="shared" si="7"/>
        <v>55.566</v>
      </c>
      <c r="K38" s="71">
        <f t="shared" si="8"/>
        <v>61.1226</v>
      </c>
      <c r="L38" s="17">
        <f t="shared" si="9"/>
        <v>1</v>
      </c>
      <c r="M38" s="17">
        <f t="shared" si="10"/>
        <v>3.4</v>
      </c>
      <c r="N38" s="17">
        <f t="shared" si="11"/>
        <v>5.92</v>
      </c>
      <c r="O38" s="17">
        <f t="shared" si="12"/>
        <v>8.566</v>
      </c>
      <c r="P38" s="17">
        <f t="shared" si="13"/>
        <v>14.1226</v>
      </c>
      <c r="Q38" s="33" t="s">
        <v>260</v>
      </c>
      <c r="R38" s="33"/>
      <c r="S38" s="124"/>
      <c r="U38" s="124"/>
      <c r="W38" s="124"/>
    </row>
    <row r="39" ht="14.25" customHeight="1">
      <c r="A39" s="70" t="s">
        <v>108</v>
      </c>
      <c r="B39" s="38">
        <v>276.0</v>
      </c>
      <c r="C39" s="38">
        <f t="shared" si="1"/>
        <v>2.76</v>
      </c>
      <c r="D39" s="38">
        <f t="shared" si="2"/>
        <v>3</v>
      </c>
      <c r="E39" s="29">
        <v>1.0</v>
      </c>
      <c r="F39" s="17">
        <f t="shared" si="19"/>
        <v>47</v>
      </c>
      <c r="G39" s="137">
        <f t="shared" si="4"/>
        <v>48</v>
      </c>
      <c r="H39" s="138">
        <f t="shared" si="5"/>
        <v>50.4</v>
      </c>
      <c r="I39" s="139">
        <f t="shared" si="6"/>
        <v>52.92</v>
      </c>
      <c r="J39" s="140">
        <f t="shared" si="7"/>
        <v>55.566</v>
      </c>
      <c r="K39" s="71">
        <f t="shared" si="8"/>
        <v>61.1226</v>
      </c>
      <c r="L39" s="17">
        <f t="shared" si="9"/>
        <v>1</v>
      </c>
      <c r="M39" s="17">
        <f t="shared" si="10"/>
        <v>3.4</v>
      </c>
      <c r="N39" s="17">
        <f t="shared" si="11"/>
        <v>5.92</v>
      </c>
      <c r="O39" s="17">
        <f t="shared" si="12"/>
        <v>8.566</v>
      </c>
      <c r="P39" s="17">
        <f t="shared" si="13"/>
        <v>14.1226</v>
      </c>
      <c r="Q39" s="1" t="s">
        <v>261</v>
      </c>
      <c r="S39" s="124"/>
      <c r="U39" s="124"/>
      <c r="W39" s="124"/>
    </row>
    <row r="40" ht="14.25" customHeight="1">
      <c r="A40" s="70" t="s">
        <v>109</v>
      </c>
      <c r="B40" s="38">
        <v>181.66666666666666</v>
      </c>
      <c r="C40" s="38">
        <f t="shared" si="1"/>
        <v>1.816666667</v>
      </c>
      <c r="D40" s="38">
        <f t="shared" si="2"/>
        <v>2</v>
      </c>
      <c r="E40" s="29">
        <v>1.0</v>
      </c>
      <c r="F40" s="17">
        <f t="shared" si="19"/>
        <v>47</v>
      </c>
      <c r="G40" s="137">
        <f t="shared" si="4"/>
        <v>48</v>
      </c>
      <c r="H40" s="138">
        <f t="shared" si="5"/>
        <v>50.4</v>
      </c>
      <c r="I40" s="139">
        <f t="shared" si="6"/>
        <v>52.92</v>
      </c>
      <c r="J40" s="140">
        <f t="shared" si="7"/>
        <v>55.566</v>
      </c>
      <c r="K40" s="71">
        <f t="shared" si="8"/>
        <v>61.1226</v>
      </c>
      <c r="L40" s="17">
        <f t="shared" si="9"/>
        <v>1</v>
      </c>
      <c r="M40" s="17">
        <f t="shared" si="10"/>
        <v>3.4</v>
      </c>
      <c r="N40" s="17">
        <f t="shared" si="11"/>
        <v>5.92</v>
      </c>
      <c r="O40" s="17">
        <f t="shared" si="12"/>
        <v>8.566</v>
      </c>
      <c r="P40" s="17">
        <f t="shared" si="13"/>
        <v>14.1226</v>
      </c>
      <c r="Q40" s="178" t="s">
        <v>262</v>
      </c>
      <c r="R40" s="179"/>
      <c r="S40" s="124"/>
      <c r="U40" s="124"/>
      <c r="W40" s="124"/>
    </row>
    <row r="41" ht="14.25" customHeight="1">
      <c r="A41" s="70" t="s">
        <v>110</v>
      </c>
      <c r="B41" s="38">
        <v>404.3333333333333</v>
      </c>
      <c r="C41" s="38">
        <f t="shared" si="1"/>
        <v>4.043333333</v>
      </c>
      <c r="D41" s="38">
        <f t="shared" si="2"/>
        <v>5</v>
      </c>
      <c r="E41" s="29">
        <v>1.0</v>
      </c>
      <c r="F41" s="17">
        <f t="shared" si="19"/>
        <v>47</v>
      </c>
      <c r="G41" s="137">
        <f t="shared" si="4"/>
        <v>48</v>
      </c>
      <c r="H41" s="138">
        <f t="shared" si="5"/>
        <v>50.4</v>
      </c>
      <c r="I41" s="139">
        <f t="shared" si="6"/>
        <v>52.92</v>
      </c>
      <c r="J41" s="140">
        <f t="shared" si="7"/>
        <v>55.566</v>
      </c>
      <c r="K41" s="71">
        <f t="shared" si="8"/>
        <v>61.1226</v>
      </c>
      <c r="L41" s="17">
        <f t="shared" si="9"/>
        <v>1</v>
      </c>
      <c r="M41" s="17">
        <f t="shared" si="10"/>
        <v>3.4</v>
      </c>
      <c r="N41" s="17">
        <f t="shared" si="11"/>
        <v>5.92</v>
      </c>
      <c r="O41" s="17">
        <f t="shared" si="12"/>
        <v>8.566</v>
      </c>
      <c r="P41" s="17">
        <f t="shared" si="13"/>
        <v>14.1226</v>
      </c>
      <c r="Q41" s="178" t="s">
        <v>263</v>
      </c>
      <c r="R41" s="179"/>
      <c r="S41" s="124"/>
      <c r="U41" s="124"/>
      <c r="W41" s="124"/>
    </row>
    <row r="42" ht="14.25" customHeight="1">
      <c r="A42" s="70" t="s">
        <v>111</v>
      </c>
      <c r="B42" s="38">
        <v>161.33333333333334</v>
      </c>
      <c r="C42" s="38">
        <f t="shared" si="1"/>
        <v>1.613333333</v>
      </c>
      <c r="D42" s="38">
        <f t="shared" si="2"/>
        <v>2</v>
      </c>
      <c r="E42" s="29">
        <v>1.0</v>
      </c>
      <c r="F42" s="17">
        <f t="shared" si="19"/>
        <v>47</v>
      </c>
      <c r="G42" s="137">
        <f t="shared" si="4"/>
        <v>48</v>
      </c>
      <c r="H42" s="138">
        <f t="shared" si="5"/>
        <v>50.4</v>
      </c>
      <c r="I42" s="139">
        <f t="shared" si="6"/>
        <v>52.92</v>
      </c>
      <c r="J42" s="140">
        <f t="shared" si="7"/>
        <v>55.566</v>
      </c>
      <c r="K42" s="71">
        <f t="shared" si="8"/>
        <v>61.1226</v>
      </c>
      <c r="L42" s="17">
        <f t="shared" si="9"/>
        <v>1</v>
      </c>
      <c r="M42" s="17">
        <f t="shared" si="10"/>
        <v>3.4</v>
      </c>
      <c r="N42" s="17">
        <f t="shared" si="11"/>
        <v>5.92</v>
      </c>
      <c r="O42" s="17">
        <f t="shared" si="12"/>
        <v>8.566</v>
      </c>
      <c r="P42" s="17">
        <f t="shared" si="13"/>
        <v>14.1226</v>
      </c>
      <c r="Q42" s="178" t="s">
        <v>264</v>
      </c>
      <c r="R42" s="179"/>
      <c r="S42" s="124"/>
      <c r="U42" s="124"/>
      <c r="W42" s="124"/>
    </row>
    <row r="43" ht="14.25" customHeight="1">
      <c r="A43" s="70" t="s">
        <v>112</v>
      </c>
      <c r="B43" s="38">
        <v>842.6666666666666</v>
      </c>
      <c r="C43" s="38">
        <f t="shared" si="1"/>
        <v>8.426666667</v>
      </c>
      <c r="D43" s="38">
        <f t="shared" si="2"/>
        <v>9</v>
      </c>
      <c r="E43" s="29">
        <v>1.0</v>
      </c>
      <c r="F43" s="17">
        <f t="shared" si="19"/>
        <v>47</v>
      </c>
      <c r="G43" s="137">
        <f t="shared" si="4"/>
        <v>48</v>
      </c>
      <c r="H43" s="138">
        <f t="shared" si="5"/>
        <v>50.4</v>
      </c>
      <c r="I43" s="139">
        <f t="shared" si="6"/>
        <v>52.92</v>
      </c>
      <c r="J43" s="140">
        <f t="shared" si="7"/>
        <v>55.566</v>
      </c>
      <c r="K43" s="71">
        <f t="shared" si="8"/>
        <v>61.1226</v>
      </c>
      <c r="L43" s="17">
        <f t="shared" si="9"/>
        <v>1</v>
      </c>
      <c r="M43" s="17">
        <f t="shared" si="10"/>
        <v>3.4</v>
      </c>
      <c r="N43" s="17">
        <f t="shared" si="11"/>
        <v>5.92</v>
      </c>
      <c r="O43" s="17">
        <f t="shared" si="12"/>
        <v>8.566</v>
      </c>
      <c r="P43" s="17">
        <f t="shared" si="13"/>
        <v>14.1226</v>
      </c>
      <c r="Q43" s="178" t="s">
        <v>265</v>
      </c>
      <c r="R43" s="179"/>
      <c r="S43" s="124"/>
      <c r="U43" s="180">
        <v>0.1</v>
      </c>
      <c r="V43" s="124" t="s">
        <v>266</v>
      </c>
      <c r="W43" s="124"/>
    </row>
    <row r="44" ht="14.25" customHeight="1">
      <c r="A44" s="70" t="s">
        <v>113</v>
      </c>
      <c r="B44" s="38">
        <v>279.3333333333333</v>
      </c>
      <c r="C44" s="38">
        <f t="shared" si="1"/>
        <v>2.793333333</v>
      </c>
      <c r="D44" s="38">
        <f t="shared" si="2"/>
        <v>3</v>
      </c>
      <c r="E44" s="29">
        <v>1.0</v>
      </c>
      <c r="F44" s="17">
        <f t="shared" si="19"/>
        <v>47</v>
      </c>
      <c r="G44" s="137">
        <f t="shared" si="4"/>
        <v>48</v>
      </c>
      <c r="H44" s="138">
        <f t="shared" si="5"/>
        <v>50.4</v>
      </c>
      <c r="I44" s="139">
        <f t="shared" si="6"/>
        <v>52.92</v>
      </c>
      <c r="J44" s="140">
        <f t="shared" si="7"/>
        <v>55.566</v>
      </c>
      <c r="K44" s="71">
        <f t="shared" si="8"/>
        <v>61.1226</v>
      </c>
      <c r="L44" s="17">
        <f t="shared" si="9"/>
        <v>1</v>
      </c>
      <c r="M44" s="17">
        <f t="shared" si="10"/>
        <v>3.4</v>
      </c>
      <c r="N44" s="17">
        <f t="shared" si="11"/>
        <v>5.92</v>
      </c>
      <c r="O44" s="17">
        <f t="shared" si="12"/>
        <v>8.566</v>
      </c>
      <c r="P44" s="17">
        <f t="shared" si="13"/>
        <v>14.1226</v>
      </c>
      <c r="S44" s="124"/>
      <c r="T44" s="124"/>
      <c r="U44" s="180">
        <v>0.05</v>
      </c>
      <c r="V44" s="124" t="s">
        <v>267</v>
      </c>
      <c r="X44" s="124"/>
    </row>
    <row r="45" ht="14.25" customHeight="1">
      <c r="A45" s="70" t="s">
        <v>114</v>
      </c>
      <c r="B45" s="38">
        <v>467.6666666666667</v>
      </c>
      <c r="C45" s="38">
        <f t="shared" si="1"/>
        <v>4.676666667</v>
      </c>
      <c r="D45" s="38">
        <f t="shared" si="2"/>
        <v>5</v>
      </c>
      <c r="E45" s="29">
        <v>1.0</v>
      </c>
      <c r="F45" s="17">
        <f t="shared" si="19"/>
        <v>47</v>
      </c>
      <c r="G45" s="137">
        <f t="shared" si="4"/>
        <v>48</v>
      </c>
      <c r="H45" s="138">
        <f t="shared" si="5"/>
        <v>50.4</v>
      </c>
      <c r="I45" s="139">
        <f t="shared" si="6"/>
        <v>52.92</v>
      </c>
      <c r="J45" s="140">
        <f t="shared" si="7"/>
        <v>55.566</v>
      </c>
      <c r="K45" s="71">
        <f t="shared" si="8"/>
        <v>61.1226</v>
      </c>
      <c r="L45" s="17">
        <f t="shared" si="9"/>
        <v>1</v>
      </c>
      <c r="M45" s="17">
        <f t="shared" si="10"/>
        <v>3.4</v>
      </c>
      <c r="N45" s="17">
        <f t="shared" si="11"/>
        <v>5.92</v>
      </c>
      <c r="O45" s="17">
        <f t="shared" si="12"/>
        <v>8.566</v>
      </c>
      <c r="P45" s="17">
        <f t="shared" si="13"/>
        <v>14.1226</v>
      </c>
      <c r="Q45" s="181" t="s">
        <v>268</v>
      </c>
      <c r="R45" s="16"/>
      <c r="S45" s="182" t="s">
        <v>36</v>
      </c>
      <c r="T45" s="183" t="s">
        <v>18</v>
      </c>
      <c r="U45" s="184" t="s">
        <v>19</v>
      </c>
      <c r="V45" s="183" t="s">
        <v>21</v>
      </c>
      <c r="W45" s="185" t="s">
        <v>22</v>
      </c>
      <c r="X45" s="183" t="s">
        <v>23</v>
      </c>
    </row>
    <row r="46" ht="14.25" customHeight="1">
      <c r="A46" s="70" t="s">
        <v>115</v>
      </c>
      <c r="B46" s="38">
        <v>733.0</v>
      </c>
      <c r="C46" s="38">
        <f t="shared" si="1"/>
        <v>7.33</v>
      </c>
      <c r="D46" s="38">
        <f t="shared" si="2"/>
        <v>8</v>
      </c>
      <c r="E46" s="29">
        <v>1.0</v>
      </c>
      <c r="F46" s="17">
        <f t="shared" si="19"/>
        <v>47</v>
      </c>
      <c r="G46" s="137">
        <f t="shared" si="4"/>
        <v>48</v>
      </c>
      <c r="H46" s="138">
        <f t="shared" si="5"/>
        <v>50.4</v>
      </c>
      <c r="I46" s="139">
        <f t="shared" si="6"/>
        <v>52.92</v>
      </c>
      <c r="J46" s="140">
        <f t="shared" si="7"/>
        <v>55.566</v>
      </c>
      <c r="K46" s="71">
        <f t="shared" si="8"/>
        <v>61.1226</v>
      </c>
      <c r="L46" s="17">
        <f t="shared" si="9"/>
        <v>1</v>
      </c>
      <c r="M46" s="17">
        <f t="shared" si="10"/>
        <v>3.4</v>
      </c>
      <c r="N46" s="17">
        <f t="shared" si="11"/>
        <v>5.92</v>
      </c>
      <c r="O46" s="17">
        <f t="shared" si="12"/>
        <v>8.566</v>
      </c>
      <c r="P46" s="17">
        <f t="shared" si="13"/>
        <v>14.1226</v>
      </c>
      <c r="Q46" s="186" t="s">
        <v>269</v>
      </c>
      <c r="R46" s="121"/>
      <c r="S46" s="187">
        <v>47.0</v>
      </c>
      <c r="T46" s="188">
        <v>48.0</v>
      </c>
      <c r="U46" s="49">
        <f t="shared" ref="U46:W46" si="20">T46*$U$44+T46</f>
        <v>50.4</v>
      </c>
      <c r="V46" s="49">
        <f t="shared" si="20"/>
        <v>52.92</v>
      </c>
      <c r="W46" s="49">
        <f t="shared" si="20"/>
        <v>55.566</v>
      </c>
      <c r="X46" s="49">
        <f>W46*$U$43+W46</f>
        <v>61.1226</v>
      </c>
    </row>
    <row r="47" ht="14.25" customHeight="1">
      <c r="A47" s="70" t="s">
        <v>116</v>
      </c>
      <c r="B47" s="38">
        <v>1353.6666666666667</v>
      </c>
      <c r="C47" s="38">
        <f t="shared" si="1"/>
        <v>13.53666667</v>
      </c>
      <c r="D47" s="38">
        <f t="shared" si="2"/>
        <v>14</v>
      </c>
      <c r="E47" s="29">
        <v>2.0</v>
      </c>
      <c r="F47" s="17">
        <f t="shared" si="19"/>
        <v>47</v>
      </c>
      <c r="G47" s="137">
        <f t="shared" si="4"/>
        <v>96</v>
      </c>
      <c r="H47" s="138">
        <f t="shared" si="5"/>
        <v>100.8</v>
      </c>
      <c r="I47" s="139">
        <f t="shared" si="6"/>
        <v>105.84</v>
      </c>
      <c r="J47" s="140">
        <f t="shared" si="7"/>
        <v>111.132</v>
      </c>
      <c r="K47" s="71">
        <f t="shared" si="8"/>
        <v>122.2452</v>
      </c>
      <c r="L47" s="17">
        <f t="shared" si="9"/>
        <v>49</v>
      </c>
      <c r="M47" s="17">
        <f t="shared" si="10"/>
        <v>53.8</v>
      </c>
      <c r="N47" s="17">
        <f t="shared" si="11"/>
        <v>58.84</v>
      </c>
      <c r="O47" s="17">
        <f t="shared" si="12"/>
        <v>64.132</v>
      </c>
      <c r="P47" s="18">
        <f t="shared" si="13"/>
        <v>75.2452</v>
      </c>
      <c r="Q47" s="119"/>
      <c r="R47" s="120"/>
      <c r="S47" s="51"/>
      <c r="T47" s="51"/>
      <c r="U47" s="51"/>
      <c r="V47" s="51"/>
      <c r="W47" s="51"/>
      <c r="X47" s="51"/>
    </row>
    <row r="48" ht="14.25" customHeight="1">
      <c r="A48" s="70" t="s">
        <v>117</v>
      </c>
      <c r="B48" s="38">
        <v>482.3333333333333</v>
      </c>
      <c r="C48" s="38">
        <f t="shared" si="1"/>
        <v>4.823333333</v>
      </c>
      <c r="D48" s="38">
        <f t="shared" si="2"/>
        <v>5</v>
      </c>
      <c r="E48" s="29">
        <v>1.0</v>
      </c>
      <c r="F48" s="17">
        <f t="shared" si="19"/>
        <v>47</v>
      </c>
      <c r="G48" s="137">
        <f t="shared" si="4"/>
        <v>48</v>
      </c>
      <c r="H48" s="138">
        <f t="shared" si="5"/>
        <v>50.4</v>
      </c>
      <c r="I48" s="139">
        <f t="shared" si="6"/>
        <v>52.92</v>
      </c>
      <c r="J48" s="140">
        <f t="shared" si="7"/>
        <v>55.566</v>
      </c>
      <c r="K48" s="71">
        <f t="shared" si="8"/>
        <v>61.1226</v>
      </c>
      <c r="L48" s="17">
        <f t="shared" si="9"/>
        <v>1</v>
      </c>
      <c r="M48" s="17">
        <f t="shared" si="10"/>
        <v>3.4</v>
      </c>
      <c r="N48" s="17">
        <f t="shared" si="11"/>
        <v>5.92</v>
      </c>
      <c r="O48" s="17">
        <f t="shared" si="12"/>
        <v>8.566</v>
      </c>
      <c r="P48" s="17">
        <f t="shared" si="13"/>
        <v>14.1226</v>
      </c>
      <c r="R48" s="189" t="s">
        <v>270</v>
      </c>
    </row>
    <row r="49" ht="14.25" customHeight="1">
      <c r="A49" s="70" t="s">
        <v>118</v>
      </c>
      <c r="B49" s="38">
        <v>485.6666666666667</v>
      </c>
      <c r="C49" s="38">
        <f t="shared" si="1"/>
        <v>4.856666667</v>
      </c>
      <c r="D49" s="38">
        <f t="shared" si="2"/>
        <v>5</v>
      </c>
      <c r="E49" s="29">
        <v>1.0</v>
      </c>
      <c r="F49" s="17">
        <f t="shared" si="19"/>
        <v>47</v>
      </c>
      <c r="G49" s="137">
        <f t="shared" si="4"/>
        <v>48</v>
      </c>
      <c r="H49" s="138">
        <f t="shared" si="5"/>
        <v>50.4</v>
      </c>
      <c r="I49" s="139">
        <f t="shared" si="6"/>
        <v>52.92</v>
      </c>
      <c r="J49" s="140">
        <f t="shared" si="7"/>
        <v>55.566</v>
      </c>
      <c r="K49" s="71">
        <f t="shared" si="8"/>
        <v>61.1226</v>
      </c>
      <c r="L49" s="17">
        <f t="shared" si="9"/>
        <v>1</v>
      </c>
      <c r="M49" s="17">
        <f t="shared" si="10"/>
        <v>3.4</v>
      </c>
      <c r="N49" s="17">
        <f t="shared" si="11"/>
        <v>5.92</v>
      </c>
      <c r="O49" s="17">
        <f t="shared" si="12"/>
        <v>8.566</v>
      </c>
      <c r="P49" s="17">
        <f t="shared" si="13"/>
        <v>14.1226</v>
      </c>
    </row>
    <row r="50" ht="14.25" customHeight="1">
      <c r="A50" s="70" t="s">
        <v>119</v>
      </c>
      <c r="B50" s="38">
        <v>257.3333333333333</v>
      </c>
      <c r="C50" s="38">
        <f t="shared" si="1"/>
        <v>2.573333333</v>
      </c>
      <c r="D50" s="38">
        <f t="shared" si="2"/>
        <v>3</v>
      </c>
      <c r="E50" s="29">
        <v>1.0</v>
      </c>
      <c r="F50" s="17">
        <f t="shared" si="19"/>
        <v>47</v>
      </c>
      <c r="G50" s="137">
        <f t="shared" si="4"/>
        <v>48</v>
      </c>
      <c r="H50" s="138">
        <f t="shared" si="5"/>
        <v>50.4</v>
      </c>
      <c r="I50" s="139">
        <f t="shared" si="6"/>
        <v>52.92</v>
      </c>
      <c r="J50" s="140">
        <f t="shared" si="7"/>
        <v>55.566</v>
      </c>
      <c r="K50" s="71">
        <f t="shared" si="8"/>
        <v>61.1226</v>
      </c>
      <c r="L50" s="17">
        <f t="shared" si="9"/>
        <v>1</v>
      </c>
      <c r="M50" s="17">
        <f t="shared" si="10"/>
        <v>3.4</v>
      </c>
      <c r="N50" s="17">
        <f t="shared" si="11"/>
        <v>5.92</v>
      </c>
      <c r="O50" s="17">
        <f t="shared" si="12"/>
        <v>8.566</v>
      </c>
      <c r="P50" s="17">
        <f t="shared" si="13"/>
        <v>14.1226</v>
      </c>
      <c r="S50" s="124"/>
      <c r="U50" s="124"/>
      <c r="W50" s="124"/>
    </row>
    <row r="51" ht="14.25" customHeight="1">
      <c r="A51" s="70" t="s">
        <v>120</v>
      </c>
      <c r="B51" s="38">
        <v>146.66666666666666</v>
      </c>
      <c r="C51" s="38">
        <f t="shared" si="1"/>
        <v>1.466666667</v>
      </c>
      <c r="D51" s="38">
        <f t="shared" si="2"/>
        <v>2</v>
      </c>
      <c r="E51" s="29">
        <v>1.0</v>
      </c>
      <c r="F51" s="17">
        <f t="shared" si="19"/>
        <v>47</v>
      </c>
      <c r="G51" s="137">
        <f t="shared" si="4"/>
        <v>48</v>
      </c>
      <c r="H51" s="138">
        <f t="shared" si="5"/>
        <v>50.4</v>
      </c>
      <c r="I51" s="139">
        <f t="shared" si="6"/>
        <v>52.92</v>
      </c>
      <c r="J51" s="140">
        <f t="shared" si="7"/>
        <v>55.566</v>
      </c>
      <c r="K51" s="71">
        <f t="shared" si="8"/>
        <v>61.1226</v>
      </c>
      <c r="L51" s="17">
        <f t="shared" si="9"/>
        <v>1</v>
      </c>
      <c r="M51" s="17">
        <f t="shared" si="10"/>
        <v>3.4</v>
      </c>
      <c r="N51" s="17">
        <f t="shared" si="11"/>
        <v>5.92</v>
      </c>
      <c r="O51" s="17">
        <f t="shared" si="12"/>
        <v>8.566</v>
      </c>
      <c r="P51" s="17">
        <f t="shared" si="13"/>
        <v>14.1226</v>
      </c>
      <c r="S51" s="124"/>
      <c r="U51" s="124"/>
      <c r="W51" s="124"/>
    </row>
    <row r="52" ht="14.25" customHeight="1">
      <c r="A52" s="70" t="s">
        <v>121</v>
      </c>
      <c r="B52" s="38">
        <v>518.6666666666666</v>
      </c>
      <c r="C52" s="38">
        <f t="shared" si="1"/>
        <v>5.186666667</v>
      </c>
      <c r="D52" s="38">
        <f t="shared" si="2"/>
        <v>6</v>
      </c>
      <c r="E52" s="29">
        <v>1.0</v>
      </c>
      <c r="F52" s="17">
        <f t="shared" si="19"/>
        <v>47</v>
      </c>
      <c r="G52" s="137">
        <f t="shared" si="4"/>
        <v>48</v>
      </c>
      <c r="H52" s="138">
        <f t="shared" si="5"/>
        <v>50.4</v>
      </c>
      <c r="I52" s="139">
        <f t="shared" si="6"/>
        <v>52.92</v>
      </c>
      <c r="J52" s="140">
        <f t="shared" si="7"/>
        <v>55.566</v>
      </c>
      <c r="K52" s="71">
        <f t="shared" si="8"/>
        <v>61.1226</v>
      </c>
      <c r="L52" s="17">
        <f t="shared" si="9"/>
        <v>1</v>
      </c>
      <c r="M52" s="17">
        <f t="shared" si="10"/>
        <v>3.4</v>
      </c>
      <c r="N52" s="17">
        <f t="shared" si="11"/>
        <v>5.92</v>
      </c>
      <c r="O52" s="17">
        <f t="shared" si="12"/>
        <v>8.566</v>
      </c>
      <c r="P52" s="17">
        <f t="shared" si="13"/>
        <v>14.1226</v>
      </c>
      <c r="S52" s="124"/>
      <c r="U52" s="124"/>
      <c r="W52" s="124"/>
    </row>
    <row r="53" ht="14.25" customHeight="1">
      <c r="A53" s="70" t="s">
        <v>122</v>
      </c>
      <c r="B53" s="38">
        <v>629.6666666666666</v>
      </c>
      <c r="C53" s="38">
        <f t="shared" si="1"/>
        <v>6.296666667</v>
      </c>
      <c r="D53" s="38">
        <f t="shared" si="2"/>
        <v>7</v>
      </c>
      <c r="E53" s="29">
        <v>1.0</v>
      </c>
      <c r="F53" s="17">
        <f t="shared" si="19"/>
        <v>47</v>
      </c>
      <c r="G53" s="137">
        <f t="shared" si="4"/>
        <v>48</v>
      </c>
      <c r="H53" s="138">
        <f t="shared" si="5"/>
        <v>50.4</v>
      </c>
      <c r="I53" s="139">
        <f t="shared" si="6"/>
        <v>52.92</v>
      </c>
      <c r="J53" s="140">
        <f t="shared" si="7"/>
        <v>55.566</v>
      </c>
      <c r="K53" s="71">
        <f t="shared" si="8"/>
        <v>61.1226</v>
      </c>
      <c r="L53" s="17">
        <f t="shared" si="9"/>
        <v>1</v>
      </c>
      <c r="M53" s="17">
        <f t="shared" si="10"/>
        <v>3.4</v>
      </c>
      <c r="N53" s="17">
        <f t="shared" si="11"/>
        <v>5.92</v>
      </c>
      <c r="O53" s="17">
        <f t="shared" si="12"/>
        <v>8.566</v>
      </c>
      <c r="P53" s="17">
        <f t="shared" si="13"/>
        <v>14.1226</v>
      </c>
      <c r="S53" s="124"/>
      <c r="U53" s="124"/>
      <c r="W53" s="124"/>
    </row>
    <row r="54" ht="14.25" customHeight="1">
      <c r="A54" s="70" t="s">
        <v>123</v>
      </c>
      <c r="B54" s="38">
        <v>336.6666666666667</v>
      </c>
      <c r="C54" s="38">
        <f t="shared" si="1"/>
        <v>3.366666667</v>
      </c>
      <c r="D54" s="38">
        <f t="shared" si="2"/>
        <v>4</v>
      </c>
      <c r="E54" s="29">
        <v>1.0</v>
      </c>
      <c r="F54" s="17">
        <f t="shared" si="19"/>
        <v>47</v>
      </c>
      <c r="G54" s="137">
        <f t="shared" si="4"/>
        <v>48</v>
      </c>
      <c r="H54" s="138">
        <f t="shared" si="5"/>
        <v>50.4</v>
      </c>
      <c r="I54" s="139">
        <f t="shared" si="6"/>
        <v>52.92</v>
      </c>
      <c r="J54" s="140">
        <f t="shared" si="7"/>
        <v>55.566</v>
      </c>
      <c r="K54" s="71">
        <f t="shared" si="8"/>
        <v>61.1226</v>
      </c>
      <c r="L54" s="17">
        <f t="shared" si="9"/>
        <v>1</v>
      </c>
      <c r="M54" s="17">
        <f t="shared" si="10"/>
        <v>3.4</v>
      </c>
      <c r="N54" s="17">
        <f t="shared" si="11"/>
        <v>5.92</v>
      </c>
      <c r="O54" s="17">
        <f t="shared" si="12"/>
        <v>8.566</v>
      </c>
      <c r="P54" s="17">
        <f t="shared" si="13"/>
        <v>14.1226</v>
      </c>
      <c r="S54" s="124"/>
      <c r="U54" s="124"/>
      <c r="W54" s="124"/>
    </row>
    <row r="55" ht="14.25" customHeight="1">
      <c r="A55" s="70" t="s">
        <v>124</v>
      </c>
      <c r="B55" s="38">
        <v>502.3333333333333</v>
      </c>
      <c r="C55" s="38">
        <f t="shared" si="1"/>
        <v>5.023333333</v>
      </c>
      <c r="D55" s="38">
        <f t="shared" si="2"/>
        <v>6</v>
      </c>
      <c r="E55" s="29">
        <v>1.0</v>
      </c>
      <c r="F55" s="17">
        <f t="shared" si="19"/>
        <v>47</v>
      </c>
      <c r="G55" s="137">
        <f t="shared" si="4"/>
        <v>48</v>
      </c>
      <c r="H55" s="138">
        <f t="shared" si="5"/>
        <v>50.4</v>
      </c>
      <c r="I55" s="139">
        <f t="shared" si="6"/>
        <v>52.92</v>
      </c>
      <c r="J55" s="140">
        <f t="shared" si="7"/>
        <v>55.566</v>
      </c>
      <c r="K55" s="71">
        <f t="shared" si="8"/>
        <v>61.1226</v>
      </c>
      <c r="L55" s="17">
        <f t="shared" si="9"/>
        <v>1</v>
      </c>
      <c r="M55" s="17">
        <f t="shared" si="10"/>
        <v>3.4</v>
      </c>
      <c r="N55" s="17">
        <f t="shared" si="11"/>
        <v>5.92</v>
      </c>
      <c r="O55" s="17">
        <f t="shared" si="12"/>
        <v>8.566</v>
      </c>
      <c r="P55" s="17">
        <f t="shared" si="13"/>
        <v>14.1226</v>
      </c>
      <c r="S55" s="124"/>
      <c r="U55" s="124"/>
      <c r="W55" s="124"/>
    </row>
    <row r="56" ht="14.25" customHeight="1">
      <c r="A56" s="70" t="s">
        <v>125</v>
      </c>
      <c r="B56" s="38">
        <v>225.0</v>
      </c>
      <c r="C56" s="38">
        <f t="shared" si="1"/>
        <v>2.25</v>
      </c>
      <c r="D56" s="38">
        <f t="shared" si="2"/>
        <v>3</v>
      </c>
      <c r="E56" s="29">
        <v>1.0</v>
      </c>
      <c r="F56" s="17">
        <f t="shared" si="19"/>
        <v>47</v>
      </c>
      <c r="G56" s="137">
        <f t="shared" si="4"/>
        <v>48</v>
      </c>
      <c r="H56" s="138">
        <f t="shared" si="5"/>
        <v>50.4</v>
      </c>
      <c r="I56" s="139">
        <f t="shared" si="6"/>
        <v>52.92</v>
      </c>
      <c r="J56" s="140">
        <f t="shared" si="7"/>
        <v>55.566</v>
      </c>
      <c r="K56" s="71">
        <f t="shared" si="8"/>
        <v>61.1226</v>
      </c>
      <c r="L56" s="17">
        <f t="shared" si="9"/>
        <v>1</v>
      </c>
      <c r="M56" s="17">
        <f t="shared" si="10"/>
        <v>3.4</v>
      </c>
      <c r="N56" s="17">
        <f t="shared" si="11"/>
        <v>5.92</v>
      </c>
      <c r="O56" s="17">
        <f t="shared" si="12"/>
        <v>8.566</v>
      </c>
      <c r="P56" s="17">
        <f t="shared" si="13"/>
        <v>14.1226</v>
      </c>
      <c r="S56" s="124"/>
      <c r="U56" s="124"/>
      <c r="W56" s="124"/>
    </row>
    <row r="57" ht="14.25" customHeight="1">
      <c r="A57" s="70" t="s">
        <v>126</v>
      </c>
      <c r="B57" s="38">
        <v>332.0</v>
      </c>
      <c r="C57" s="38">
        <f t="shared" si="1"/>
        <v>3.32</v>
      </c>
      <c r="D57" s="38">
        <f t="shared" si="2"/>
        <v>4</v>
      </c>
      <c r="E57" s="29">
        <v>1.0</v>
      </c>
      <c r="F57" s="17">
        <f t="shared" si="19"/>
        <v>47</v>
      </c>
      <c r="G57" s="137">
        <f t="shared" si="4"/>
        <v>48</v>
      </c>
      <c r="H57" s="138">
        <f t="shared" si="5"/>
        <v>50.4</v>
      </c>
      <c r="I57" s="139">
        <f t="shared" si="6"/>
        <v>52.92</v>
      </c>
      <c r="J57" s="140">
        <f t="shared" si="7"/>
        <v>55.566</v>
      </c>
      <c r="K57" s="71">
        <f t="shared" si="8"/>
        <v>61.1226</v>
      </c>
      <c r="L57" s="17">
        <f t="shared" si="9"/>
        <v>1</v>
      </c>
      <c r="M57" s="17">
        <f t="shared" si="10"/>
        <v>3.4</v>
      </c>
      <c r="N57" s="17">
        <f t="shared" si="11"/>
        <v>5.92</v>
      </c>
      <c r="O57" s="17">
        <f t="shared" si="12"/>
        <v>8.566</v>
      </c>
      <c r="P57" s="17">
        <f t="shared" si="13"/>
        <v>14.1226</v>
      </c>
      <c r="S57" s="124"/>
      <c r="U57" s="124"/>
      <c r="W57" s="124"/>
    </row>
    <row r="58" ht="14.25" customHeight="1">
      <c r="A58" s="70" t="s">
        <v>127</v>
      </c>
      <c r="B58" s="38">
        <v>0.0</v>
      </c>
      <c r="C58" s="38">
        <f t="shared" si="1"/>
        <v>0</v>
      </c>
      <c r="D58" s="38">
        <f t="shared" si="2"/>
        <v>0</v>
      </c>
      <c r="E58" s="29">
        <v>1.0</v>
      </c>
      <c r="F58" s="17">
        <f t="shared" si="19"/>
        <v>47</v>
      </c>
      <c r="G58" s="137">
        <f t="shared" si="4"/>
        <v>48</v>
      </c>
      <c r="H58" s="138">
        <f t="shared" si="5"/>
        <v>50.4</v>
      </c>
      <c r="I58" s="139">
        <f t="shared" si="6"/>
        <v>52.92</v>
      </c>
      <c r="J58" s="140">
        <f t="shared" si="7"/>
        <v>55.566</v>
      </c>
      <c r="K58" s="71">
        <f t="shared" si="8"/>
        <v>61.1226</v>
      </c>
      <c r="L58" s="17">
        <f t="shared" si="9"/>
        <v>1</v>
      </c>
      <c r="M58" s="17">
        <f t="shared" si="10"/>
        <v>3.4</v>
      </c>
      <c r="N58" s="17">
        <f t="shared" si="11"/>
        <v>5.92</v>
      </c>
      <c r="O58" s="17">
        <f t="shared" si="12"/>
        <v>8.566</v>
      </c>
      <c r="P58" s="17">
        <f t="shared" si="13"/>
        <v>14.1226</v>
      </c>
      <c r="S58" s="124"/>
      <c r="U58" s="124"/>
      <c r="W58" s="124"/>
    </row>
    <row r="59" ht="14.25" customHeight="1">
      <c r="A59" s="70" t="s">
        <v>128</v>
      </c>
      <c r="B59" s="38">
        <v>273.6666666666667</v>
      </c>
      <c r="C59" s="38">
        <f t="shared" si="1"/>
        <v>2.736666667</v>
      </c>
      <c r="D59" s="38">
        <f t="shared" si="2"/>
        <v>3</v>
      </c>
      <c r="E59" s="29">
        <v>1.0</v>
      </c>
      <c r="F59" s="17">
        <f t="shared" si="19"/>
        <v>47</v>
      </c>
      <c r="G59" s="137">
        <f t="shared" si="4"/>
        <v>48</v>
      </c>
      <c r="H59" s="138">
        <f t="shared" si="5"/>
        <v>50.4</v>
      </c>
      <c r="I59" s="139">
        <f t="shared" si="6"/>
        <v>52.92</v>
      </c>
      <c r="J59" s="140">
        <f t="shared" si="7"/>
        <v>55.566</v>
      </c>
      <c r="K59" s="71">
        <f t="shared" si="8"/>
        <v>61.1226</v>
      </c>
      <c r="L59" s="17">
        <f t="shared" si="9"/>
        <v>1</v>
      </c>
      <c r="M59" s="17">
        <f t="shared" si="10"/>
        <v>3.4</v>
      </c>
      <c r="N59" s="17">
        <f t="shared" si="11"/>
        <v>5.92</v>
      </c>
      <c r="O59" s="17">
        <f t="shared" si="12"/>
        <v>8.566</v>
      </c>
      <c r="P59" s="17">
        <f t="shared" si="13"/>
        <v>14.1226</v>
      </c>
      <c r="S59" s="124"/>
      <c r="U59" s="124"/>
      <c r="W59" s="124"/>
    </row>
    <row r="60" ht="14.25" customHeight="1">
      <c r="A60" s="70" t="s">
        <v>129</v>
      </c>
      <c r="B60" s="38">
        <v>441.3333333333333</v>
      </c>
      <c r="C60" s="38">
        <f t="shared" si="1"/>
        <v>4.413333333</v>
      </c>
      <c r="D60" s="38">
        <f t="shared" si="2"/>
        <v>5</v>
      </c>
      <c r="E60" s="29">
        <v>1.0</v>
      </c>
      <c r="F60" s="17">
        <f t="shared" si="19"/>
        <v>47</v>
      </c>
      <c r="G60" s="137">
        <f t="shared" si="4"/>
        <v>48</v>
      </c>
      <c r="H60" s="138">
        <f t="shared" si="5"/>
        <v>50.4</v>
      </c>
      <c r="I60" s="139">
        <f t="shared" si="6"/>
        <v>52.92</v>
      </c>
      <c r="J60" s="140">
        <f t="shared" si="7"/>
        <v>55.566</v>
      </c>
      <c r="K60" s="71">
        <f t="shared" si="8"/>
        <v>61.1226</v>
      </c>
      <c r="L60" s="17">
        <f t="shared" si="9"/>
        <v>1</v>
      </c>
      <c r="M60" s="17">
        <f t="shared" si="10"/>
        <v>3.4</v>
      </c>
      <c r="N60" s="17">
        <f t="shared" si="11"/>
        <v>5.92</v>
      </c>
      <c r="O60" s="17">
        <f t="shared" si="12"/>
        <v>8.566</v>
      </c>
      <c r="P60" s="17">
        <f t="shared" si="13"/>
        <v>14.1226</v>
      </c>
      <c r="S60" s="124"/>
      <c r="U60" s="124"/>
      <c r="W60" s="124"/>
    </row>
    <row r="61" ht="14.25" customHeight="1">
      <c r="A61" s="70" t="s">
        <v>130</v>
      </c>
      <c r="B61" s="38">
        <v>653.6666666666666</v>
      </c>
      <c r="C61" s="38">
        <f t="shared" si="1"/>
        <v>6.536666667</v>
      </c>
      <c r="D61" s="38">
        <f t="shared" si="2"/>
        <v>7</v>
      </c>
      <c r="E61" s="29">
        <v>1.0</v>
      </c>
      <c r="F61" s="17">
        <f t="shared" si="19"/>
        <v>47</v>
      </c>
      <c r="G61" s="137">
        <f t="shared" si="4"/>
        <v>48</v>
      </c>
      <c r="H61" s="138">
        <f t="shared" si="5"/>
        <v>50.4</v>
      </c>
      <c r="I61" s="139">
        <f t="shared" si="6"/>
        <v>52.92</v>
      </c>
      <c r="J61" s="140">
        <f t="shared" si="7"/>
        <v>55.566</v>
      </c>
      <c r="K61" s="71">
        <f t="shared" si="8"/>
        <v>61.1226</v>
      </c>
      <c r="L61" s="17">
        <f t="shared" si="9"/>
        <v>1</v>
      </c>
      <c r="M61" s="17">
        <f t="shared" si="10"/>
        <v>3.4</v>
      </c>
      <c r="N61" s="17">
        <f t="shared" si="11"/>
        <v>5.92</v>
      </c>
      <c r="O61" s="17">
        <f t="shared" si="12"/>
        <v>8.566</v>
      </c>
      <c r="P61" s="17">
        <f t="shared" si="13"/>
        <v>14.1226</v>
      </c>
      <c r="S61" s="124"/>
      <c r="U61" s="124"/>
      <c r="W61" s="124"/>
    </row>
    <row r="62" ht="14.25" customHeight="1">
      <c r="A62" s="70" t="s">
        <v>131</v>
      </c>
      <c r="B62" s="38">
        <v>419.6666666666667</v>
      </c>
      <c r="C62" s="38">
        <f t="shared" si="1"/>
        <v>4.196666667</v>
      </c>
      <c r="D62" s="38">
        <f t="shared" si="2"/>
        <v>5</v>
      </c>
      <c r="E62" s="29">
        <v>1.0</v>
      </c>
      <c r="F62" s="17">
        <f t="shared" si="19"/>
        <v>47</v>
      </c>
      <c r="G62" s="137">
        <f t="shared" si="4"/>
        <v>48</v>
      </c>
      <c r="H62" s="138">
        <f t="shared" si="5"/>
        <v>50.4</v>
      </c>
      <c r="I62" s="139">
        <f t="shared" si="6"/>
        <v>52.92</v>
      </c>
      <c r="J62" s="140">
        <f t="shared" si="7"/>
        <v>55.566</v>
      </c>
      <c r="K62" s="71">
        <f t="shared" si="8"/>
        <v>61.1226</v>
      </c>
      <c r="L62" s="17">
        <f t="shared" si="9"/>
        <v>1</v>
      </c>
      <c r="M62" s="17">
        <f t="shared" si="10"/>
        <v>3.4</v>
      </c>
      <c r="N62" s="17">
        <f t="shared" si="11"/>
        <v>5.92</v>
      </c>
      <c r="O62" s="17">
        <f t="shared" si="12"/>
        <v>8.566</v>
      </c>
      <c r="P62" s="17">
        <f t="shared" si="13"/>
        <v>14.1226</v>
      </c>
      <c r="S62" s="124"/>
      <c r="U62" s="124"/>
      <c r="W62" s="124"/>
    </row>
    <row r="63" ht="14.25" customHeight="1">
      <c r="A63" s="70" t="s">
        <v>132</v>
      </c>
      <c r="B63" s="38">
        <v>75.66666666666667</v>
      </c>
      <c r="C63" s="38">
        <f t="shared" si="1"/>
        <v>0.7566666667</v>
      </c>
      <c r="D63" s="38">
        <f t="shared" si="2"/>
        <v>1</v>
      </c>
      <c r="E63" s="29">
        <v>1.0</v>
      </c>
      <c r="F63" s="17">
        <f t="shared" si="19"/>
        <v>47</v>
      </c>
      <c r="G63" s="137">
        <f t="shared" si="4"/>
        <v>48</v>
      </c>
      <c r="H63" s="138">
        <f t="shared" si="5"/>
        <v>50.4</v>
      </c>
      <c r="I63" s="139">
        <f t="shared" si="6"/>
        <v>52.92</v>
      </c>
      <c r="J63" s="140">
        <f t="shared" si="7"/>
        <v>55.566</v>
      </c>
      <c r="K63" s="71">
        <f t="shared" si="8"/>
        <v>61.1226</v>
      </c>
      <c r="L63" s="17">
        <f t="shared" si="9"/>
        <v>1</v>
      </c>
      <c r="M63" s="17">
        <f t="shared" si="10"/>
        <v>3.4</v>
      </c>
      <c r="N63" s="17">
        <f t="shared" si="11"/>
        <v>5.92</v>
      </c>
      <c r="O63" s="17">
        <f t="shared" si="12"/>
        <v>8.566</v>
      </c>
      <c r="P63" s="17">
        <f t="shared" si="13"/>
        <v>14.1226</v>
      </c>
      <c r="S63" s="124"/>
      <c r="U63" s="124"/>
      <c r="W63" s="124"/>
    </row>
    <row r="64" ht="14.25" customHeight="1">
      <c r="A64" s="70" t="s">
        <v>133</v>
      </c>
      <c r="B64" s="38">
        <v>453.6666666666667</v>
      </c>
      <c r="C64" s="38">
        <f t="shared" si="1"/>
        <v>4.536666667</v>
      </c>
      <c r="D64" s="38">
        <f t="shared" si="2"/>
        <v>5</v>
      </c>
      <c r="E64" s="29">
        <v>1.0</v>
      </c>
      <c r="F64" s="17">
        <f t="shared" si="19"/>
        <v>47</v>
      </c>
      <c r="G64" s="137">
        <f t="shared" si="4"/>
        <v>48</v>
      </c>
      <c r="H64" s="138">
        <f t="shared" si="5"/>
        <v>50.4</v>
      </c>
      <c r="I64" s="139">
        <f t="shared" si="6"/>
        <v>52.92</v>
      </c>
      <c r="J64" s="140">
        <f t="shared" si="7"/>
        <v>55.566</v>
      </c>
      <c r="K64" s="71">
        <f t="shared" si="8"/>
        <v>61.1226</v>
      </c>
      <c r="L64" s="17">
        <f t="shared" si="9"/>
        <v>1</v>
      </c>
      <c r="M64" s="17">
        <f t="shared" si="10"/>
        <v>3.4</v>
      </c>
      <c r="N64" s="17">
        <f t="shared" si="11"/>
        <v>5.92</v>
      </c>
      <c r="O64" s="17">
        <f t="shared" si="12"/>
        <v>8.566</v>
      </c>
      <c r="P64" s="17">
        <f t="shared" si="13"/>
        <v>14.1226</v>
      </c>
      <c r="S64" s="124"/>
      <c r="U64" s="124"/>
      <c r="W64" s="124"/>
    </row>
    <row r="65" ht="14.25" customHeight="1">
      <c r="A65" s="70" t="s">
        <v>134</v>
      </c>
      <c r="B65" s="38">
        <v>560.6666666666666</v>
      </c>
      <c r="C65" s="38">
        <f t="shared" si="1"/>
        <v>5.606666667</v>
      </c>
      <c r="D65" s="38">
        <f t="shared" si="2"/>
        <v>6</v>
      </c>
      <c r="E65" s="29">
        <v>1.0</v>
      </c>
      <c r="F65" s="17">
        <f t="shared" si="19"/>
        <v>47</v>
      </c>
      <c r="G65" s="137">
        <f t="shared" si="4"/>
        <v>48</v>
      </c>
      <c r="H65" s="138">
        <f t="shared" si="5"/>
        <v>50.4</v>
      </c>
      <c r="I65" s="139">
        <f t="shared" si="6"/>
        <v>52.92</v>
      </c>
      <c r="J65" s="140">
        <f t="shared" si="7"/>
        <v>55.566</v>
      </c>
      <c r="K65" s="71">
        <f t="shared" si="8"/>
        <v>61.1226</v>
      </c>
      <c r="L65" s="17">
        <f t="shared" si="9"/>
        <v>1</v>
      </c>
      <c r="M65" s="17">
        <f t="shared" si="10"/>
        <v>3.4</v>
      </c>
      <c r="N65" s="17">
        <f t="shared" si="11"/>
        <v>5.92</v>
      </c>
      <c r="O65" s="17">
        <f t="shared" si="12"/>
        <v>8.566</v>
      </c>
      <c r="P65" s="17">
        <f t="shared" si="13"/>
        <v>14.1226</v>
      </c>
      <c r="S65" s="124"/>
      <c r="U65" s="124"/>
      <c r="W65" s="124"/>
    </row>
    <row r="66" ht="14.25" customHeight="1">
      <c r="A66" s="70" t="s">
        <v>135</v>
      </c>
      <c r="B66" s="38">
        <v>689.3333333333334</v>
      </c>
      <c r="C66" s="38">
        <f t="shared" si="1"/>
        <v>6.893333333</v>
      </c>
      <c r="D66" s="38">
        <f t="shared" si="2"/>
        <v>7</v>
      </c>
      <c r="E66" s="29">
        <v>1.0</v>
      </c>
      <c r="F66" s="17">
        <f t="shared" si="19"/>
        <v>47</v>
      </c>
      <c r="G66" s="137">
        <f t="shared" si="4"/>
        <v>48</v>
      </c>
      <c r="H66" s="138">
        <f t="shared" si="5"/>
        <v>50.4</v>
      </c>
      <c r="I66" s="139">
        <f t="shared" si="6"/>
        <v>52.92</v>
      </c>
      <c r="J66" s="140">
        <f t="shared" si="7"/>
        <v>55.566</v>
      </c>
      <c r="K66" s="71">
        <f t="shared" si="8"/>
        <v>61.1226</v>
      </c>
      <c r="L66" s="17">
        <f t="shared" si="9"/>
        <v>1</v>
      </c>
      <c r="M66" s="17">
        <f t="shared" si="10"/>
        <v>3.4</v>
      </c>
      <c r="N66" s="17">
        <f t="shared" si="11"/>
        <v>5.92</v>
      </c>
      <c r="O66" s="17">
        <f t="shared" si="12"/>
        <v>8.566</v>
      </c>
      <c r="P66" s="17">
        <f t="shared" si="13"/>
        <v>14.1226</v>
      </c>
      <c r="S66" s="124"/>
      <c r="U66" s="124"/>
      <c r="W66" s="124"/>
    </row>
    <row r="67" ht="14.25" customHeight="1">
      <c r="A67" s="70" t="s">
        <v>136</v>
      </c>
      <c r="B67" s="190">
        <v>84.66666666666667</v>
      </c>
      <c r="C67" s="38">
        <f t="shared" si="1"/>
        <v>0.8466666667</v>
      </c>
      <c r="D67" s="38">
        <f t="shared" si="2"/>
        <v>1</v>
      </c>
      <c r="E67" s="29">
        <v>0.0</v>
      </c>
      <c r="F67" s="17">
        <f t="shared" si="19"/>
        <v>47</v>
      </c>
      <c r="G67" s="137">
        <f t="shared" si="4"/>
        <v>0</v>
      </c>
      <c r="H67" s="138">
        <f t="shared" si="5"/>
        <v>0</v>
      </c>
      <c r="I67" s="139">
        <f t="shared" si="6"/>
        <v>0</v>
      </c>
      <c r="J67" s="140">
        <f t="shared" si="7"/>
        <v>0</v>
      </c>
      <c r="K67" s="71">
        <f t="shared" si="8"/>
        <v>0</v>
      </c>
      <c r="L67" s="17">
        <f t="shared" si="9"/>
        <v>-47</v>
      </c>
      <c r="M67" s="17">
        <f t="shared" si="10"/>
        <v>-47</v>
      </c>
      <c r="N67" s="17">
        <f t="shared" si="11"/>
        <v>-47</v>
      </c>
      <c r="O67" s="17">
        <f t="shared" si="12"/>
        <v>-47</v>
      </c>
      <c r="P67" s="17">
        <f t="shared" si="13"/>
        <v>-47</v>
      </c>
      <c r="S67" s="124"/>
      <c r="U67" s="124"/>
      <c r="W67" s="124"/>
    </row>
    <row r="68" ht="14.25" customHeight="1">
      <c r="A68" s="70" t="s">
        <v>137</v>
      </c>
      <c r="B68" s="38">
        <v>551.6666666666666</v>
      </c>
      <c r="C68" s="38">
        <f t="shared" si="1"/>
        <v>5.516666667</v>
      </c>
      <c r="D68" s="38">
        <f t="shared" si="2"/>
        <v>6</v>
      </c>
      <c r="E68" s="29">
        <v>1.0</v>
      </c>
      <c r="F68" s="17">
        <f t="shared" si="19"/>
        <v>47</v>
      </c>
      <c r="G68" s="137">
        <f t="shared" si="4"/>
        <v>48</v>
      </c>
      <c r="H68" s="138">
        <f t="shared" si="5"/>
        <v>50.4</v>
      </c>
      <c r="I68" s="139">
        <f t="shared" si="6"/>
        <v>52.92</v>
      </c>
      <c r="J68" s="140">
        <f t="shared" si="7"/>
        <v>55.566</v>
      </c>
      <c r="K68" s="71">
        <f t="shared" si="8"/>
        <v>61.1226</v>
      </c>
      <c r="L68" s="17">
        <f t="shared" si="9"/>
        <v>1</v>
      </c>
      <c r="M68" s="17">
        <f t="shared" si="10"/>
        <v>3.4</v>
      </c>
      <c r="N68" s="17">
        <f t="shared" si="11"/>
        <v>5.92</v>
      </c>
      <c r="O68" s="17">
        <f t="shared" si="12"/>
        <v>8.566</v>
      </c>
      <c r="P68" s="17">
        <f t="shared" si="13"/>
        <v>14.1226</v>
      </c>
      <c r="S68" s="124"/>
      <c r="U68" s="124"/>
      <c r="W68" s="124"/>
    </row>
    <row r="69" ht="14.25" customHeight="1">
      <c r="A69" s="70" t="s">
        <v>138</v>
      </c>
      <c r="B69" s="38">
        <v>453.3333333333333</v>
      </c>
      <c r="C69" s="38">
        <f t="shared" si="1"/>
        <v>4.533333333</v>
      </c>
      <c r="D69" s="38">
        <f t="shared" si="2"/>
        <v>5</v>
      </c>
      <c r="E69" s="29">
        <v>1.0</v>
      </c>
      <c r="F69" s="17">
        <f t="shared" si="19"/>
        <v>47</v>
      </c>
      <c r="G69" s="137">
        <f t="shared" si="4"/>
        <v>48</v>
      </c>
      <c r="H69" s="138">
        <f t="shared" si="5"/>
        <v>50.4</v>
      </c>
      <c r="I69" s="139">
        <f t="shared" si="6"/>
        <v>52.92</v>
      </c>
      <c r="J69" s="140">
        <f t="shared" si="7"/>
        <v>55.566</v>
      </c>
      <c r="K69" s="71">
        <f t="shared" si="8"/>
        <v>61.1226</v>
      </c>
      <c r="L69" s="17">
        <f t="shared" si="9"/>
        <v>1</v>
      </c>
      <c r="M69" s="17">
        <f t="shared" si="10"/>
        <v>3.4</v>
      </c>
      <c r="N69" s="17">
        <f t="shared" si="11"/>
        <v>5.92</v>
      </c>
      <c r="O69" s="17">
        <f t="shared" si="12"/>
        <v>8.566</v>
      </c>
      <c r="P69" s="17">
        <f t="shared" si="13"/>
        <v>14.1226</v>
      </c>
      <c r="S69" s="124"/>
      <c r="U69" s="124"/>
      <c r="W69" s="124"/>
    </row>
    <row r="70" ht="14.25" customHeight="1">
      <c r="A70" s="70" t="s">
        <v>139</v>
      </c>
      <c r="B70" s="38">
        <v>279.3333333333333</v>
      </c>
      <c r="C70" s="38">
        <f t="shared" si="1"/>
        <v>2.793333333</v>
      </c>
      <c r="D70" s="38">
        <f t="shared" si="2"/>
        <v>3</v>
      </c>
      <c r="E70" s="29">
        <v>1.0</v>
      </c>
      <c r="F70" s="17">
        <f t="shared" si="19"/>
        <v>47</v>
      </c>
      <c r="G70" s="137">
        <f t="shared" si="4"/>
        <v>48</v>
      </c>
      <c r="H70" s="138">
        <f t="shared" si="5"/>
        <v>50.4</v>
      </c>
      <c r="I70" s="139">
        <f t="shared" si="6"/>
        <v>52.92</v>
      </c>
      <c r="J70" s="140">
        <f t="shared" si="7"/>
        <v>55.566</v>
      </c>
      <c r="K70" s="71">
        <f t="shared" si="8"/>
        <v>61.1226</v>
      </c>
      <c r="L70" s="17">
        <f t="shared" si="9"/>
        <v>1</v>
      </c>
      <c r="M70" s="17">
        <f t="shared" si="10"/>
        <v>3.4</v>
      </c>
      <c r="N70" s="17">
        <f t="shared" si="11"/>
        <v>5.92</v>
      </c>
      <c r="O70" s="17">
        <f t="shared" si="12"/>
        <v>8.566</v>
      </c>
      <c r="P70" s="17">
        <f t="shared" si="13"/>
        <v>14.1226</v>
      </c>
      <c r="S70" s="124"/>
      <c r="U70" s="124"/>
      <c r="W70" s="124"/>
    </row>
    <row r="71" ht="14.25" customHeight="1">
      <c r="A71" s="70" t="s">
        <v>140</v>
      </c>
      <c r="B71" s="38">
        <v>221.66666666666666</v>
      </c>
      <c r="C71" s="38">
        <f t="shared" si="1"/>
        <v>2.216666667</v>
      </c>
      <c r="D71" s="38">
        <f t="shared" si="2"/>
        <v>3</v>
      </c>
      <c r="E71" s="29">
        <v>1.0</v>
      </c>
      <c r="F71" s="17">
        <f t="shared" si="19"/>
        <v>47</v>
      </c>
      <c r="G71" s="137">
        <f t="shared" si="4"/>
        <v>48</v>
      </c>
      <c r="H71" s="138">
        <f t="shared" si="5"/>
        <v>50.4</v>
      </c>
      <c r="I71" s="139">
        <f t="shared" si="6"/>
        <v>52.92</v>
      </c>
      <c r="J71" s="140">
        <f t="shared" si="7"/>
        <v>55.566</v>
      </c>
      <c r="K71" s="71">
        <f t="shared" si="8"/>
        <v>61.1226</v>
      </c>
      <c r="L71" s="17">
        <f t="shared" si="9"/>
        <v>1</v>
      </c>
      <c r="M71" s="17">
        <f t="shared" si="10"/>
        <v>3.4</v>
      </c>
      <c r="N71" s="17">
        <f t="shared" si="11"/>
        <v>5.92</v>
      </c>
      <c r="O71" s="17">
        <f t="shared" si="12"/>
        <v>8.566</v>
      </c>
      <c r="P71" s="17">
        <f t="shared" si="13"/>
        <v>14.1226</v>
      </c>
      <c r="S71" s="124"/>
      <c r="U71" s="124"/>
      <c r="W71" s="124"/>
    </row>
    <row r="72" ht="14.25" customHeight="1">
      <c r="A72" s="70" t="s">
        <v>141</v>
      </c>
      <c r="B72" s="38">
        <v>69.0</v>
      </c>
      <c r="C72" s="38">
        <f t="shared" si="1"/>
        <v>0.69</v>
      </c>
      <c r="D72" s="38">
        <f t="shared" si="2"/>
        <v>1</v>
      </c>
      <c r="E72" s="29">
        <v>1.0</v>
      </c>
      <c r="F72" s="17">
        <f t="shared" si="19"/>
        <v>47</v>
      </c>
      <c r="G72" s="137">
        <f t="shared" si="4"/>
        <v>48</v>
      </c>
      <c r="H72" s="138">
        <f t="shared" si="5"/>
        <v>50.4</v>
      </c>
      <c r="I72" s="139">
        <f t="shared" si="6"/>
        <v>52.92</v>
      </c>
      <c r="J72" s="140">
        <f t="shared" si="7"/>
        <v>55.566</v>
      </c>
      <c r="K72" s="71">
        <f t="shared" si="8"/>
        <v>61.1226</v>
      </c>
      <c r="L72" s="17">
        <f t="shared" si="9"/>
        <v>1</v>
      </c>
      <c r="M72" s="17">
        <f t="shared" si="10"/>
        <v>3.4</v>
      </c>
      <c r="N72" s="17">
        <f t="shared" si="11"/>
        <v>5.92</v>
      </c>
      <c r="O72" s="17">
        <f t="shared" si="12"/>
        <v>8.566</v>
      </c>
      <c r="P72" s="17">
        <f t="shared" si="13"/>
        <v>14.1226</v>
      </c>
      <c r="S72" s="124"/>
      <c r="U72" s="124"/>
      <c r="W72" s="124"/>
    </row>
    <row r="73" ht="14.25" customHeight="1">
      <c r="A73" s="70" t="s">
        <v>142</v>
      </c>
      <c r="B73" s="38">
        <v>914.6666666666666</v>
      </c>
      <c r="C73" s="38">
        <f t="shared" si="1"/>
        <v>9.146666667</v>
      </c>
      <c r="D73" s="38">
        <f t="shared" si="2"/>
        <v>10</v>
      </c>
      <c r="E73" s="29">
        <v>1.0</v>
      </c>
      <c r="F73" s="17">
        <f t="shared" si="19"/>
        <v>47</v>
      </c>
      <c r="G73" s="137">
        <f t="shared" si="4"/>
        <v>48</v>
      </c>
      <c r="H73" s="138">
        <f t="shared" si="5"/>
        <v>50.4</v>
      </c>
      <c r="I73" s="139">
        <f t="shared" si="6"/>
        <v>52.92</v>
      </c>
      <c r="J73" s="140">
        <f t="shared" si="7"/>
        <v>55.566</v>
      </c>
      <c r="K73" s="71">
        <f t="shared" si="8"/>
        <v>61.1226</v>
      </c>
      <c r="L73" s="17">
        <f t="shared" si="9"/>
        <v>1</v>
      </c>
      <c r="M73" s="17">
        <f t="shared" si="10"/>
        <v>3.4</v>
      </c>
      <c r="N73" s="17">
        <f t="shared" si="11"/>
        <v>5.92</v>
      </c>
      <c r="O73" s="17">
        <f t="shared" si="12"/>
        <v>8.566</v>
      </c>
      <c r="P73" s="17">
        <f t="shared" si="13"/>
        <v>14.1226</v>
      </c>
      <c r="S73" s="124"/>
      <c r="U73" s="124"/>
      <c r="W73" s="124"/>
    </row>
    <row r="74" ht="14.25" customHeight="1">
      <c r="A74" s="70" t="s">
        <v>143</v>
      </c>
      <c r="B74" s="38">
        <v>577.3333333333334</v>
      </c>
      <c r="C74" s="38">
        <f t="shared" si="1"/>
        <v>5.773333333</v>
      </c>
      <c r="D74" s="38">
        <f t="shared" si="2"/>
        <v>6</v>
      </c>
      <c r="E74" s="29">
        <v>1.0</v>
      </c>
      <c r="F74" s="17">
        <f t="shared" si="19"/>
        <v>47</v>
      </c>
      <c r="G74" s="137">
        <f t="shared" si="4"/>
        <v>48</v>
      </c>
      <c r="H74" s="138">
        <f t="shared" si="5"/>
        <v>50.4</v>
      </c>
      <c r="I74" s="139">
        <f t="shared" si="6"/>
        <v>52.92</v>
      </c>
      <c r="J74" s="140">
        <f t="shared" si="7"/>
        <v>55.566</v>
      </c>
      <c r="K74" s="71">
        <f t="shared" si="8"/>
        <v>61.1226</v>
      </c>
      <c r="L74" s="17">
        <f t="shared" si="9"/>
        <v>1</v>
      </c>
      <c r="M74" s="17">
        <f t="shared" si="10"/>
        <v>3.4</v>
      </c>
      <c r="N74" s="17">
        <f t="shared" si="11"/>
        <v>5.92</v>
      </c>
      <c r="O74" s="17">
        <f t="shared" si="12"/>
        <v>8.566</v>
      </c>
      <c r="P74" s="17">
        <f t="shared" si="13"/>
        <v>14.1226</v>
      </c>
      <c r="S74" s="124"/>
      <c r="U74" s="124"/>
      <c r="W74" s="124"/>
    </row>
    <row r="75" ht="14.25" customHeight="1">
      <c r="A75" s="70" t="s">
        <v>144</v>
      </c>
      <c r="B75" s="38">
        <v>408.6666666666667</v>
      </c>
      <c r="C75" s="38">
        <f t="shared" si="1"/>
        <v>4.086666667</v>
      </c>
      <c r="D75" s="38">
        <f t="shared" si="2"/>
        <v>5</v>
      </c>
      <c r="E75" s="29">
        <v>1.0</v>
      </c>
      <c r="F75" s="17">
        <f t="shared" si="19"/>
        <v>47</v>
      </c>
      <c r="G75" s="137">
        <f t="shared" si="4"/>
        <v>48</v>
      </c>
      <c r="H75" s="138">
        <f t="shared" si="5"/>
        <v>50.4</v>
      </c>
      <c r="I75" s="139">
        <f t="shared" si="6"/>
        <v>52.92</v>
      </c>
      <c r="J75" s="140">
        <f t="shared" si="7"/>
        <v>55.566</v>
      </c>
      <c r="K75" s="71">
        <f t="shared" si="8"/>
        <v>61.1226</v>
      </c>
      <c r="L75" s="17">
        <f t="shared" si="9"/>
        <v>1</v>
      </c>
      <c r="M75" s="17">
        <f t="shared" si="10"/>
        <v>3.4</v>
      </c>
      <c r="N75" s="17">
        <f t="shared" si="11"/>
        <v>5.92</v>
      </c>
      <c r="O75" s="17">
        <f t="shared" si="12"/>
        <v>8.566</v>
      </c>
      <c r="P75" s="17">
        <f t="shared" si="13"/>
        <v>14.1226</v>
      </c>
      <c r="S75" s="124"/>
      <c r="U75" s="124"/>
      <c r="W75" s="124"/>
    </row>
    <row r="76" ht="14.25" customHeight="1">
      <c r="A76" s="70" t="s">
        <v>145</v>
      </c>
      <c r="B76" s="38">
        <v>825.3333333333334</v>
      </c>
      <c r="C76" s="38">
        <f t="shared" si="1"/>
        <v>8.253333333</v>
      </c>
      <c r="D76" s="38">
        <f t="shared" si="2"/>
        <v>9</v>
      </c>
      <c r="E76" s="29">
        <v>1.0</v>
      </c>
      <c r="F76" s="17">
        <f t="shared" si="19"/>
        <v>47</v>
      </c>
      <c r="G76" s="137">
        <f t="shared" si="4"/>
        <v>48</v>
      </c>
      <c r="H76" s="138">
        <f t="shared" si="5"/>
        <v>50.4</v>
      </c>
      <c r="I76" s="139">
        <f t="shared" si="6"/>
        <v>52.92</v>
      </c>
      <c r="J76" s="140">
        <f t="shared" si="7"/>
        <v>55.566</v>
      </c>
      <c r="K76" s="71">
        <f t="shared" si="8"/>
        <v>61.1226</v>
      </c>
      <c r="L76" s="17">
        <f t="shared" si="9"/>
        <v>1</v>
      </c>
      <c r="M76" s="17">
        <f t="shared" si="10"/>
        <v>3.4</v>
      </c>
      <c r="N76" s="17">
        <f t="shared" si="11"/>
        <v>5.92</v>
      </c>
      <c r="O76" s="17">
        <f t="shared" si="12"/>
        <v>8.566</v>
      </c>
      <c r="P76" s="17">
        <f t="shared" si="13"/>
        <v>14.1226</v>
      </c>
      <c r="S76" s="124"/>
      <c r="U76" s="124"/>
      <c r="W76" s="124"/>
    </row>
    <row r="77" ht="14.25" customHeight="1">
      <c r="A77" s="70" t="s">
        <v>146</v>
      </c>
      <c r="B77" s="38">
        <v>850.0</v>
      </c>
      <c r="C77" s="38">
        <f t="shared" si="1"/>
        <v>8.5</v>
      </c>
      <c r="D77" s="38">
        <f t="shared" si="2"/>
        <v>9</v>
      </c>
      <c r="E77" s="29">
        <v>1.0</v>
      </c>
      <c r="F77" s="17">
        <f t="shared" si="19"/>
        <v>47</v>
      </c>
      <c r="G77" s="137">
        <f t="shared" si="4"/>
        <v>48</v>
      </c>
      <c r="H77" s="138">
        <f t="shared" si="5"/>
        <v>50.4</v>
      </c>
      <c r="I77" s="139">
        <f t="shared" si="6"/>
        <v>52.92</v>
      </c>
      <c r="J77" s="140">
        <f t="shared" si="7"/>
        <v>55.566</v>
      </c>
      <c r="K77" s="71">
        <f t="shared" si="8"/>
        <v>61.1226</v>
      </c>
      <c r="L77" s="17">
        <f t="shared" si="9"/>
        <v>1</v>
      </c>
      <c r="M77" s="17">
        <f t="shared" si="10"/>
        <v>3.4</v>
      </c>
      <c r="N77" s="17">
        <f t="shared" si="11"/>
        <v>5.92</v>
      </c>
      <c r="O77" s="17">
        <f t="shared" si="12"/>
        <v>8.566</v>
      </c>
      <c r="P77" s="17">
        <f t="shared" si="13"/>
        <v>14.1226</v>
      </c>
      <c r="S77" s="124"/>
      <c r="U77" s="124"/>
      <c r="W77" s="124"/>
    </row>
    <row r="78" ht="14.25" customHeight="1">
      <c r="A78" s="70" t="s">
        <v>147</v>
      </c>
      <c r="B78" s="38">
        <v>222.66666666666666</v>
      </c>
      <c r="C78" s="38">
        <f t="shared" si="1"/>
        <v>2.226666667</v>
      </c>
      <c r="D78" s="38">
        <f t="shared" si="2"/>
        <v>3</v>
      </c>
      <c r="E78" s="29">
        <v>1.0</v>
      </c>
      <c r="F78" s="17">
        <f t="shared" si="19"/>
        <v>47</v>
      </c>
      <c r="G78" s="137">
        <f t="shared" si="4"/>
        <v>48</v>
      </c>
      <c r="H78" s="138">
        <f t="shared" si="5"/>
        <v>50.4</v>
      </c>
      <c r="I78" s="139">
        <f t="shared" si="6"/>
        <v>52.92</v>
      </c>
      <c r="J78" s="140">
        <f t="shared" si="7"/>
        <v>55.566</v>
      </c>
      <c r="K78" s="71">
        <f t="shared" si="8"/>
        <v>61.1226</v>
      </c>
      <c r="L78" s="17">
        <f t="shared" si="9"/>
        <v>1</v>
      </c>
      <c r="M78" s="17">
        <f t="shared" si="10"/>
        <v>3.4</v>
      </c>
      <c r="N78" s="17">
        <f t="shared" si="11"/>
        <v>5.92</v>
      </c>
      <c r="O78" s="17">
        <f t="shared" si="12"/>
        <v>8.566</v>
      </c>
      <c r="P78" s="17">
        <f t="shared" si="13"/>
        <v>14.1226</v>
      </c>
      <c r="S78" s="124"/>
      <c r="U78" s="124"/>
      <c r="W78" s="124"/>
    </row>
    <row r="79" ht="14.25" customHeight="1">
      <c r="A79" s="70" t="s">
        <v>148</v>
      </c>
      <c r="B79" s="38">
        <v>498.0</v>
      </c>
      <c r="C79" s="38">
        <f t="shared" si="1"/>
        <v>4.98</v>
      </c>
      <c r="D79" s="38">
        <f t="shared" si="2"/>
        <v>5</v>
      </c>
      <c r="E79" s="29">
        <v>1.0</v>
      </c>
      <c r="F79" s="17">
        <f t="shared" si="19"/>
        <v>47</v>
      </c>
      <c r="G79" s="137">
        <f t="shared" si="4"/>
        <v>48</v>
      </c>
      <c r="H79" s="138">
        <f t="shared" si="5"/>
        <v>50.4</v>
      </c>
      <c r="I79" s="139">
        <f t="shared" si="6"/>
        <v>52.92</v>
      </c>
      <c r="J79" s="140">
        <f t="shared" si="7"/>
        <v>55.566</v>
      </c>
      <c r="K79" s="71">
        <f t="shared" si="8"/>
        <v>61.1226</v>
      </c>
      <c r="L79" s="17">
        <f t="shared" si="9"/>
        <v>1</v>
      </c>
      <c r="M79" s="17">
        <f t="shared" si="10"/>
        <v>3.4</v>
      </c>
      <c r="N79" s="17">
        <f t="shared" si="11"/>
        <v>5.92</v>
      </c>
      <c r="O79" s="17">
        <f t="shared" si="12"/>
        <v>8.566</v>
      </c>
      <c r="P79" s="17">
        <f t="shared" si="13"/>
        <v>14.1226</v>
      </c>
      <c r="S79" s="124"/>
      <c r="U79" s="124"/>
      <c r="W79" s="124"/>
    </row>
    <row r="80" ht="14.25" customHeight="1">
      <c r="A80" s="70" t="s">
        <v>149</v>
      </c>
      <c r="B80" s="38">
        <v>66.0</v>
      </c>
      <c r="C80" s="38">
        <f t="shared" si="1"/>
        <v>0.66</v>
      </c>
      <c r="D80" s="38">
        <f t="shared" si="2"/>
        <v>1</v>
      </c>
      <c r="E80" s="29">
        <v>1.0</v>
      </c>
      <c r="F80" s="17">
        <f t="shared" si="19"/>
        <v>47</v>
      </c>
      <c r="G80" s="137">
        <f t="shared" si="4"/>
        <v>48</v>
      </c>
      <c r="H80" s="138">
        <f t="shared" si="5"/>
        <v>50.4</v>
      </c>
      <c r="I80" s="139">
        <f t="shared" si="6"/>
        <v>52.92</v>
      </c>
      <c r="J80" s="140">
        <f t="shared" si="7"/>
        <v>55.566</v>
      </c>
      <c r="K80" s="71">
        <f t="shared" si="8"/>
        <v>61.1226</v>
      </c>
      <c r="L80" s="17">
        <f t="shared" si="9"/>
        <v>1</v>
      </c>
      <c r="M80" s="17">
        <f t="shared" si="10"/>
        <v>3.4</v>
      </c>
      <c r="N80" s="17">
        <f t="shared" si="11"/>
        <v>5.92</v>
      </c>
      <c r="O80" s="17">
        <f t="shared" si="12"/>
        <v>8.566</v>
      </c>
      <c r="P80" s="17">
        <f t="shared" si="13"/>
        <v>14.1226</v>
      </c>
      <c r="S80" s="124"/>
      <c r="U80" s="124"/>
      <c r="W80" s="124"/>
    </row>
    <row r="81" ht="14.25" customHeight="1">
      <c r="A81" s="70" t="s">
        <v>150</v>
      </c>
      <c r="B81" s="38">
        <v>199.0</v>
      </c>
      <c r="C81" s="38">
        <f t="shared" si="1"/>
        <v>1.99</v>
      </c>
      <c r="D81" s="38">
        <f t="shared" si="2"/>
        <v>2</v>
      </c>
      <c r="E81" s="29">
        <v>1.0</v>
      </c>
      <c r="F81" s="17">
        <f t="shared" si="19"/>
        <v>47</v>
      </c>
      <c r="G81" s="137">
        <f t="shared" si="4"/>
        <v>48</v>
      </c>
      <c r="H81" s="138">
        <f t="shared" si="5"/>
        <v>50.4</v>
      </c>
      <c r="I81" s="139">
        <f t="shared" si="6"/>
        <v>52.92</v>
      </c>
      <c r="J81" s="140">
        <f t="shared" si="7"/>
        <v>55.566</v>
      </c>
      <c r="K81" s="71">
        <f t="shared" si="8"/>
        <v>61.1226</v>
      </c>
      <c r="L81" s="17">
        <f t="shared" si="9"/>
        <v>1</v>
      </c>
      <c r="M81" s="17">
        <f t="shared" si="10"/>
        <v>3.4</v>
      </c>
      <c r="N81" s="17">
        <f t="shared" si="11"/>
        <v>5.92</v>
      </c>
      <c r="O81" s="17">
        <f t="shared" si="12"/>
        <v>8.566</v>
      </c>
      <c r="P81" s="17">
        <f t="shared" si="13"/>
        <v>14.1226</v>
      </c>
      <c r="S81" s="124"/>
      <c r="U81" s="124"/>
      <c r="W81" s="124"/>
    </row>
    <row r="82" ht="14.25" customHeight="1">
      <c r="A82" s="70" t="s">
        <v>151</v>
      </c>
      <c r="B82" s="38">
        <v>504.3333333333333</v>
      </c>
      <c r="C82" s="38">
        <f t="shared" si="1"/>
        <v>5.043333333</v>
      </c>
      <c r="D82" s="38">
        <f t="shared" si="2"/>
        <v>6</v>
      </c>
      <c r="E82" s="29">
        <v>1.0</v>
      </c>
      <c r="F82" s="17">
        <f t="shared" si="19"/>
        <v>47</v>
      </c>
      <c r="G82" s="137">
        <f t="shared" si="4"/>
        <v>48</v>
      </c>
      <c r="H82" s="138">
        <f t="shared" si="5"/>
        <v>50.4</v>
      </c>
      <c r="I82" s="139">
        <f t="shared" si="6"/>
        <v>52.92</v>
      </c>
      <c r="J82" s="140">
        <f t="shared" si="7"/>
        <v>55.566</v>
      </c>
      <c r="K82" s="71">
        <f t="shared" si="8"/>
        <v>61.1226</v>
      </c>
      <c r="L82" s="17">
        <f t="shared" si="9"/>
        <v>1</v>
      </c>
      <c r="M82" s="17">
        <f t="shared" si="10"/>
        <v>3.4</v>
      </c>
      <c r="N82" s="17">
        <f t="shared" si="11"/>
        <v>5.92</v>
      </c>
      <c r="O82" s="17">
        <f t="shared" si="12"/>
        <v>8.566</v>
      </c>
      <c r="P82" s="17">
        <f t="shared" si="13"/>
        <v>14.1226</v>
      </c>
      <c r="S82" s="124"/>
      <c r="U82" s="124"/>
      <c r="W82" s="124"/>
    </row>
    <row r="83" ht="14.25" customHeight="1">
      <c r="A83" s="70" t="s">
        <v>152</v>
      </c>
      <c r="B83" s="38">
        <v>558.6666666666666</v>
      </c>
      <c r="C83" s="38">
        <f t="shared" si="1"/>
        <v>5.586666667</v>
      </c>
      <c r="D83" s="38">
        <f t="shared" si="2"/>
        <v>6</v>
      </c>
      <c r="E83" s="29">
        <v>1.0</v>
      </c>
      <c r="F83" s="17">
        <f t="shared" si="19"/>
        <v>47</v>
      </c>
      <c r="G83" s="137">
        <f t="shared" si="4"/>
        <v>48</v>
      </c>
      <c r="H83" s="138">
        <f t="shared" si="5"/>
        <v>50.4</v>
      </c>
      <c r="I83" s="139">
        <f t="shared" si="6"/>
        <v>52.92</v>
      </c>
      <c r="J83" s="140">
        <f t="shared" si="7"/>
        <v>55.566</v>
      </c>
      <c r="K83" s="71">
        <f t="shared" si="8"/>
        <v>61.1226</v>
      </c>
      <c r="L83" s="17">
        <f t="shared" si="9"/>
        <v>1</v>
      </c>
      <c r="M83" s="17">
        <f t="shared" si="10"/>
        <v>3.4</v>
      </c>
      <c r="N83" s="17">
        <f t="shared" si="11"/>
        <v>5.92</v>
      </c>
      <c r="O83" s="17">
        <f t="shared" si="12"/>
        <v>8.566</v>
      </c>
      <c r="P83" s="17">
        <f t="shared" si="13"/>
        <v>14.1226</v>
      </c>
      <c r="S83" s="124"/>
      <c r="U83" s="124"/>
      <c r="W83" s="124"/>
    </row>
    <row r="84" ht="14.25" customHeight="1">
      <c r="A84" s="70" t="s">
        <v>153</v>
      </c>
      <c r="B84" s="38">
        <v>298.3333333333333</v>
      </c>
      <c r="C84" s="38">
        <f t="shared" si="1"/>
        <v>2.983333333</v>
      </c>
      <c r="D84" s="38">
        <f t="shared" si="2"/>
        <v>3</v>
      </c>
      <c r="E84" s="29">
        <v>1.0</v>
      </c>
      <c r="F84" s="17">
        <f t="shared" si="19"/>
        <v>47</v>
      </c>
      <c r="G84" s="137">
        <f t="shared" si="4"/>
        <v>48</v>
      </c>
      <c r="H84" s="138">
        <f t="shared" si="5"/>
        <v>50.4</v>
      </c>
      <c r="I84" s="139">
        <f t="shared" si="6"/>
        <v>52.92</v>
      </c>
      <c r="J84" s="140">
        <f t="shared" si="7"/>
        <v>55.566</v>
      </c>
      <c r="K84" s="71">
        <f t="shared" si="8"/>
        <v>61.1226</v>
      </c>
      <c r="L84" s="17">
        <f t="shared" si="9"/>
        <v>1</v>
      </c>
      <c r="M84" s="17">
        <f t="shared" si="10"/>
        <v>3.4</v>
      </c>
      <c r="N84" s="17">
        <f t="shared" si="11"/>
        <v>5.92</v>
      </c>
      <c r="O84" s="17">
        <f t="shared" si="12"/>
        <v>8.566</v>
      </c>
      <c r="P84" s="17">
        <f t="shared" si="13"/>
        <v>14.1226</v>
      </c>
      <c r="S84" s="124"/>
      <c r="U84" s="124"/>
      <c r="W84" s="124"/>
    </row>
    <row r="85" ht="14.25" customHeight="1">
      <c r="A85" s="70" t="s">
        <v>154</v>
      </c>
      <c r="B85" s="38">
        <v>1211.3333333333333</v>
      </c>
      <c r="C85" s="38">
        <f t="shared" si="1"/>
        <v>12.11333333</v>
      </c>
      <c r="D85" s="38">
        <f t="shared" si="2"/>
        <v>13</v>
      </c>
      <c r="E85" s="29">
        <v>2.0</v>
      </c>
      <c r="F85" s="17">
        <f t="shared" si="19"/>
        <v>47</v>
      </c>
      <c r="G85" s="137">
        <f t="shared" si="4"/>
        <v>96</v>
      </c>
      <c r="H85" s="138">
        <f t="shared" si="5"/>
        <v>100.8</v>
      </c>
      <c r="I85" s="139">
        <f t="shared" si="6"/>
        <v>105.84</v>
      </c>
      <c r="J85" s="140">
        <f t="shared" si="7"/>
        <v>111.132</v>
      </c>
      <c r="K85" s="71">
        <f t="shared" si="8"/>
        <v>122.2452</v>
      </c>
      <c r="L85" s="17">
        <f t="shared" si="9"/>
        <v>49</v>
      </c>
      <c r="M85" s="17">
        <f t="shared" si="10"/>
        <v>53.8</v>
      </c>
      <c r="N85" s="17">
        <f t="shared" si="11"/>
        <v>58.84</v>
      </c>
      <c r="O85" s="17">
        <f t="shared" si="12"/>
        <v>64.132</v>
      </c>
      <c r="P85" s="17">
        <f t="shared" si="13"/>
        <v>75.2452</v>
      </c>
      <c r="S85" s="124"/>
      <c r="U85" s="124"/>
      <c r="W85" s="124"/>
    </row>
    <row r="86" ht="14.25" customHeight="1">
      <c r="A86" s="70" t="s">
        <v>155</v>
      </c>
      <c r="B86" s="38">
        <v>62.0</v>
      </c>
      <c r="C86" s="38">
        <f t="shared" si="1"/>
        <v>0.62</v>
      </c>
      <c r="D86" s="38">
        <f t="shared" si="2"/>
        <v>1</v>
      </c>
      <c r="E86" s="29">
        <v>1.0</v>
      </c>
      <c r="F86" s="17">
        <f t="shared" si="19"/>
        <v>47</v>
      </c>
      <c r="G86" s="137">
        <f t="shared" si="4"/>
        <v>48</v>
      </c>
      <c r="H86" s="138">
        <f t="shared" si="5"/>
        <v>50.4</v>
      </c>
      <c r="I86" s="139">
        <f t="shared" si="6"/>
        <v>52.92</v>
      </c>
      <c r="J86" s="140">
        <f t="shared" si="7"/>
        <v>55.566</v>
      </c>
      <c r="K86" s="71">
        <f t="shared" si="8"/>
        <v>61.1226</v>
      </c>
      <c r="L86" s="17">
        <f t="shared" si="9"/>
        <v>1</v>
      </c>
      <c r="M86" s="17">
        <f t="shared" si="10"/>
        <v>3.4</v>
      </c>
      <c r="N86" s="17">
        <f t="shared" si="11"/>
        <v>5.92</v>
      </c>
      <c r="O86" s="17">
        <f t="shared" si="12"/>
        <v>8.566</v>
      </c>
      <c r="P86" s="17">
        <f t="shared" si="13"/>
        <v>14.1226</v>
      </c>
      <c r="S86" s="124"/>
      <c r="U86" s="124"/>
      <c r="W86" s="124"/>
    </row>
    <row r="87" ht="14.25" customHeight="1">
      <c r="A87" s="70" t="s">
        <v>156</v>
      </c>
      <c r="B87" s="38">
        <v>204.66666666666666</v>
      </c>
      <c r="C87" s="38">
        <f t="shared" si="1"/>
        <v>2.046666667</v>
      </c>
      <c r="D87" s="38">
        <f t="shared" si="2"/>
        <v>3</v>
      </c>
      <c r="E87" s="29">
        <v>1.0</v>
      </c>
      <c r="F87" s="17">
        <f t="shared" si="19"/>
        <v>47</v>
      </c>
      <c r="G87" s="137">
        <f t="shared" si="4"/>
        <v>48</v>
      </c>
      <c r="H87" s="138">
        <f t="shared" si="5"/>
        <v>50.4</v>
      </c>
      <c r="I87" s="139">
        <f t="shared" si="6"/>
        <v>52.92</v>
      </c>
      <c r="J87" s="140">
        <f t="shared" si="7"/>
        <v>55.566</v>
      </c>
      <c r="K87" s="71">
        <f t="shared" si="8"/>
        <v>61.1226</v>
      </c>
      <c r="L87" s="17">
        <f t="shared" si="9"/>
        <v>1</v>
      </c>
      <c r="M87" s="17">
        <f t="shared" si="10"/>
        <v>3.4</v>
      </c>
      <c r="N87" s="17">
        <f t="shared" si="11"/>
        <v>5.92</v>
      </c>
      <c r="O87" s="17">
        <f t="shared" si="12"/>
        <v>8.566</v>
      </c>
      <c r="P87" s="17">
        <f t="shared" si="13"/>
        <v>14.1226</v>
      </c>
      <c r="S87" s="124"/>
      <c r="U87" s="124"/>
      <c r="W87" s="124"/>
    </row>
    <row r="88" ht="14.25" customHeight="1">
      <c r="A88" s="70" t="s">
        <v>157</v>
      </c>
      <c r="B88" s="38">
        <v>286.6666666666667</v>
      </c>
      <c r="C88" s="38">
        <f t="shared" si="1"/>
        <v>2.866666667</v>
      </c>
      <c r="D88" s="38">
        <f t="shared" si="2"/>
        <v>3</v>
      </c>
      <c r="E88" s="29">
        <v>1.0</v>
      </c>
      <c r="F88" s="17">
        <f t="shared" si="19"/>
        <v>47</v>
      </c>
      <c r="G88" s="137">
        <f t="shared" si="4"/>
        <v>48</v>
      </c>
      <c r="H88" s="138">
        <f t="shared" si="5"/>
        <v>50.4</v>
      </c>
      <c r="I88" s="139">
        <f t="shared" si="6"/>
        <v>52.92</v>
      </c>
      <c r="J88" s="140">
        <f t="shared" si="7"/>
        <v>55.566</v>
      </c>
      <c r="K88" s="71">
        <f t="shared" si="8"/>
        <v>61.1226</v>
      </c>
      <c r="L88" s="17">
        <f t="shared" si="9"/>
        <v>1</v>
      </c>
      <c r="M88" s="17">
        <f t="shared" si="10"/>
        <v>3.4</v>
      </c>
      <c r="N88" s="17">
        <f t="shared" si="11"/>
        <v>5.92</v>
      </c>
      <c r="O88" s="17">
        <f t="shared" si="12"/>
        <v>8.566</v>
      </c>
      <c r="P88" s="17">
        <f t="shared" si="13"/>
        <v>14.1226</v>
      </c>
      <c r="S88" s="124"/>
      <c r="U88" s="124"/>
      <c r="W88" s="124"/>
    </row>
    <row r="89" ht="14.25" customHeight="1">
      <c r="A89" s="70" t="s">
        <v>158</v>
      </c>
      <c r="B89" s="38">
        <v>1398.6666666666667</v>
      </c>
      <c r="C89" s="38">
        <f t="shared" si="1"/>
        <v>13.98666667</v>
      </c>
      <c r="D89" s="38">
        <f t="shared" si="2"/>
        <v>14</v>
      </c>
      <c r="E89" s="29">
        <v>2.0</v>
      </c>
      <c r="F89" s="17">
        <f t="shared" si="19"/>
        <v>47</v>
      </c>
      <c r="G89" s="137">
        <f t="shared" si="4"/>
        <v>96</v>
      </c>
      <c r="H89" s="138">
        <f t="shared" si="5"/>
        <v>100.8</v>
      </c>
      <c r="I89" s="139">
        <f t="shared" si="6"/>
        <v>105.84</v>
      </c>
      <c r="J89" s="140">
        <f t="shared" si="7"/>
        <v>111.132</v>
      </c>
      <c r="K89" s="71">
        <f t="shared" si="8"/>
        <v>122.2452</v>
      </c>
      <c r="L89" s="17">
        <f t="shared" si="9"/>
        <v>49</v>
      </c>
      <c r="M89" s="17">
        <f t="shared" si="10"/>
        <v>53.8</v>
      </c>
      <c r="N89" s="17">
        <f t="shared" si="11"/>
        <v>58.84</v>
      </c>
      <c r="O89" s="17">
        <f t="shared" si="12"/>
        <v>64.132</v>
      </c>
      <c r="P89" s="17">
        <f t="shared" si="13"/>
        <v>75.2452</v>
      </c>
      <c r="S89" s="124"/>
      <c r="U89" s="124"/>
      <c r="W89" s="124"/>
    </row>
    <row r="90" ht="14.25" customHeight="1">
      <c r="A90" s="75" t="s">
        <v>159</v>
      </c>
      <c r="B90" s="166">
        <v>894.0</v>
      </c>
      <c r="C90" s="38">
        <f t="shared" si="1"/>
        <v>8.94</v>
      </c>
      <c r="D90" s="38">
        <f t="shared" si="2"/>
        <v>9</v>
      </c>
      <c r="E90" s="29">
        <v>1.0</v>
      </c>
      <c r="F90" s="17">
        <f t="shared" si="19"/>
        <v>47</v>
      </c>
      <c r="G90" s="137">
        <f t="shared" si="4"/>
        <v>48</v>
      </c>
      <c r="H90" s="138">
        <f t="shared" si="5"/>
        <v>50.4</v>
      </c>
      <c r="I90" s="139">
        <f t="shared" si="6"/>
        <v>52.92</v>
      </c>
      <c r="J90" s="140">
        <f t="shared" si="7"/>
        <v>55.566</v>
      </c>
      <c r="K90" s="71">
        <f t="shared" si="8"/>
        <v>61.1226</v>
      </c>
      <c r="L90" s="17">
        <f t="shared" si="9"/>
        <v>1</v>
      </c>
      <c r="M90" s="17">
        <f t="shared" si="10"/>
        <v>3.4</v>
      </c>
      <c r="N90" s="17">
        <f t="shared" si="11"/>
        <v>5.92</v>
      </c>
      <c r="O90" s="17">
        <f t="shared" si="12"/>
        <v>8.566</v>
      </c>
      <c r="P90" s="17">
        <f t="shared" si="13"/>
        <v>14.1226</v>
      </c>
      <c r="S90" s="124"/>
      <c r="U90" s="124"/>
      <c r="W90" s="124"/>
    </row>
    <row r="91" ht="14.25" customHeight="1">
      <c r="A91" s="70" t="s">
        <v>160</v>
      </c>
      <c r="B91" s="38">
        <v>615.6666666666666</v>
      </c>
      <c r="C91" s="38">
        <f t="shared" si="1"/>
        <v>6.156666667</v>
      </c>
      <c r="D91" s="38">
        <f t="shared" si="2"/>
        <v>7</v>
      </c>
      <c r="E91" s="29">
        <v>1.0</v>
      </c>
      <c r="F91" s="17">
        <f t="shared" si="19"/>
        <v>47</v>
      </c>
      <c r="G91" s="137">
        <f t="shared" si="4"/>
        <v>48</v>
      </c>
      <c r="H91" s="138">
        <f t="shared" si="5"/>
        <v>50.4</v>
      </c>
      <c r="I91" s="139">
        <f t="shared" si="6"/>
        <v>52.92</v>
      </c>
      <c r="J91" s="140">
        <f t="shared" si="7"/>
        <v>55.566</v>
      </c>
      <c r="K91" s="71">
        <f t="shared" si="8"/>
        <v>61.1226</v>
      </c>
      <c r="L91" s="17">
        <f t="shared" si="9"/>
        <v>1</v>
      </c>
      <c r="M91" s="17">
        <f t="shared" si="10"/>
        <v>3.4</v>
      </c>
      <c r="N91" s="17">
        <f t="shared" si="11"/>
        <v>5.92</v>
      </c>
      <c r="O91" s="17">
        <f t="shared" si="12"/>
        <v>8.566</v>
      </c>
      <c r="P91" s="17">
        <f t="shared" si="13"/>
        <v>14.1226</v>
      </c>
      <c r="S91" s="124"/>
      <c r="U91" s="124"/>
      <c r="W91" s="124"/>
    </row>
    <row r="92" ht="14.25" customHeight="1">
      <c r="A92" s="70" t="s">
        <v>161</v>
      </c>
      <c r="B92" s="38">
        <v>426.6666666666667</v>
      </c>
      <c r="C92" s="38">
        <f t="shared" si="1"/>
        <v>4.266666667</v>
      </c>
      <c r="D92" s="38">
        <f t="shared" si="2"/>
        <v>5</v>
      </c>
      <c r="E92" s="29">
        <v>1.0</v>
      </c>
      <c r="F92" s="17">
        <f t="shared" si="19"/>
        <v>47</v>
      </c>
      <c r="G92" s="137">
        <f t="shared" si="4"/>
        <v>48</v>
      </c>
      <c r="H92" s="138">
        <f t="shared" si="5"/>
        <v>50.4</v>
      </c>
      <c r="I92" s="139">
        <f t="shared" si="6"/>
        <v>52.92</v>
      </c>
      <c r="J92" s="140">
        <f t="shared" si="7"/>
        <v>55.566</v>
      </c>
      <c r="K92" s="71">
        <f t="shared" si="8"/>
        <v>61.1226</v>
      </c>
      <c r="L92" s="17">
        <f t="shared" si="9"/>
        <v>1</v>
      </c>
      <c r="M92" s="17">
        <f t="shared" si="10"/>
        <v>3.4</v>
      </c>
      <c r="N92" s="17">
        <f t="shared" si="11"/>
        <v>5.92</v>
      </c>
      <c r="O92" s="17">
        <f t="shared" si="12"/>
        <v>8.566</v>
      </c>
      <c r="P92" s="17">
        <f t="shared" si="13"/>
        <v>14.1226</v>
      </c>
      <c r="S92" s="124"/>
      <c r="U92" s="124"/>
      <c r="W92" s="124"/>
    </row>
    <row r="93" ht="14.25" customHeight="1">
      <c r="A93" s="70" t="s">
        <v>162</v>
      </c>
      <c r="B93" s="38">
        <v>550.0</v>
      </c>
      <c r="C93" s="38">
        <f t="shared" si="1"/>
        <v>5.5</v>
      </c>
      <c r="D93" s="38">
        <f t="shared" si="2"/>
        <v>6</v>
      </c>
      <c r="E93" s="29">
        <v>1.0</v>
      </c>
      <c r="F93" s="17">
        <f t="shared" si="19"/>
        <v>47</v>
      </c>
      <c r="G93" s="137">
        <f t="shared" si="4"/>
        <v>48</v>
      </c>
      <c r="H93" s="138">
        <f t="shared" si="5"/>
        <v>50.4</v>
      </c>
      <c r="I93" s="139">
        <f t="shared" si="6"/>
        <v>52.92</v>
      </c>
      <c r="J93" s="140">
        <f t="shared" si="7"/>
        <v>55.566</v>
      </c>
      <c r="K93" s="71">
        <f t="shared" si="8"/>
        <v>61.1226</v>
      </c>
      <c r="L93" s="17">
        <f t="shared" si="9"/>
        <v>1</v>
      </c>
      <c r="M93" s="17">
        <f t="shared" si="10"/>
        <v>3.4</v>
      </c>
      <c r="N93" s="17">
        <f t="shared" si="11"/>
        <v>5.92</v>
      </c>
      <c r="O93" s="17">
        <f t="shared" si="12"/>
        <v>8.566</v>
      </c>
      <c r="P93" s="17">
        <f t="shared" si="13"/>
        <v>14.1226</v>
      </c>
      <c r="S93" s="124"/>
      <c r="U93" s="124"/>
      <c r="W93" s="124"/>
    </row>
    <row r="94" ht="14.25" customHeight="1">
      <c r="A94" s="70" t="s">
        <v>163</v>
      </c>
      <c r="B94" s="38">
        <v>550.0</v>
      </c>
      <c r="C94" s="38">
        <f t="shared" si="1"/>
        <v>5.5</v>
      </c>
      <c r="D94" s="38">
        <f t="shared" si="2"/>
        <v>6</v>
      </c>
      <c r="E94" s="29">
        <v>1.0</v>
      </c>
      <c r="F94" s="17">
        <f t="shared" si="19"/>
        <v>47</v>
      </c>
      <c r="G94" s="137">
        <f t="shared" si="4"/>
        <v>48</v>
      </c>
      <c r="H94" s="138">
        <f t="shared" si="5"/>
        <v>50.4</v>
      </c>
      <c r="I94" s="139">
        <f t="shared" si="6"/>
        <v>52.92</v>
      </c>
      <c r="J94" s="140">
        <f t="shared" si="7"/>
        <v>55.566</v>
      </c>
      <c r="K94" s="71">
        <f t="shared" si="8"/>
        <v>61.1226</v>
      </c>
      <c r="L94" s="17">
        <f t="shared" si="9"/>
        <v>1</v>
      </c>
      <c r="M94" s="17">
        <f t="shared" si="10"/>
        <v>3.4</v>
      </c>
      <c r="N94" s="17">
        <f t="shared" si="11"/>
        <v>5.92</v>
      </c>
      <c r="O94" s="17">
        <f t="shared" si="12"/>
        <v>8.566</v>
      </c>
      <c r="P94" s="17">
        <f t="shared" si="13"/>
        <v>14.1226</v>
      </c>
      <c r="S94" s="124"/>
      <c r="U94" s="124"/>
      <c r="W94" s="124"/>
    </row>
    <row r="95" ht="14.25" customHeight="1">
      <c r="A95" s="70" t="s">
        <v>164</v>
      </c>
      <c r="B95" s="38">
        <v>454.0</v>
      </c>
      <c r="C95" s="38">
        <f t="shared" si="1"/>
        <v>4.54</v>
      </c>
      <c r="D95" s="38">
        <f t="shared" si="2"/>
        <v>5</v>
      </c>
      <c r="E95" s="29">
        <v>1.0</v>
      </c>
      <c r="F95" s="17">
        <f t="shared" si="19"/>
        <v>47</v>
      </c>
      <c r="G95" s="137">
        <f t="shared" si="4"/>
        <v>48</v>
      </c>
      <c r="H95" s="138">
        <f t="shared" si="5"/>
        <v>50.4</v>
      </c>
      <c r="I95" s="139">
        <f t="shared" si="6"/>
        <v>52.92</v>
      </c>
      <c r="J95" s="140">
        <f t="shared" si="7"/>
        <v>55.566</v>
      </c>
      <c r="K95" s="71">
        <f t="shared" si="8"/>
        <v>61.1226</v>
      </c>
      <c r="L95" s="17">
        <f t="shared" si="9"/>
        <v>1</v>
      </c>
      <c r="M95" s="17">
        <f t="shared" si="10"/>
        <v>3.4</v>
      </c>
      <c r="N95" s="17">
        <f t="shared" si="11"/>
        <v>5.92</v>
      </c>
      <c r="O95" s="17">
        <f t="shared" si="12"/>
        <v>8.566</v>
      </c>
      <c r="P95" s="17">
        <f t="shared" si="13"/>
        <v>14.1226</v>
      </c>
      <c r="S95" s="124"/>
      <c r="U95" s="124"/>
      <c r="W95" s="124"/>
    </row>
    <row r="96" ht="14.25" customHeight="1">
      <c r="A96" s="70" t="s">
        <v>165</v>
      </c>
      <c r="B96" s="38">
        <v>1537.3333333333333</v>
      </c>
      <c r="C96" s="38">
        <f t="shared" si="1"/>
        <v>15.37333333</v>
      </c>
      <c r="D96" s="38">
        <f t="shared" si="2"/>
        <v>16</v>
      </c>
      <c r="E96" s="29">
        <v>2.0</v>
      </c>
      <c r="F96" s="17">
        <f t="shared" si="19"/>
        <v>47</v>
      </c>
      <c r="G96" s="137">
        <f t="shared" si="4"/>
        <v>96</v>
      </c>
      <c r="H96" s="138">
        <f t="shared" si="5"/>
        <v>100.8</v>
      </c>
      <c r="I96" s="139">
        <f t="shared" si="6"/>
        <v>105.84</v>
      </c>
      <c r="J96" s="140">
        <f t="shared" si="7"/>
        <v>111.132</v>
      </c>
      <c r="K96" s="71">
        <f t="shared" si="8"/>
        <v>122.2452</v>
      </c>
      <c r="L96" s="17">
        <f t="shared" si="9"/>
        <v>49</v>
      </c>
      <c r="M96" s="17">
        <f t="shared" si="10"/>
        <v>53.8</v>
      </c>
      <c r="N96" s="17">
        <f t="shared" si="11"/>
        <v>58.84</v>
      </c>
      <c r="O96" s="17">
        <f t="shared" si="12"/>
        <v>64.132</v>
      </c>
      <c r="P96" s="17">
        <f t="shared" si="13"/>
        <v>75.2452</v>
      </c>
      <c r="S96" s="124"/>
      <c r="U96" s="124"/>
      <c r="W96" s="124"/>
    </row>
    <row r="97" ht="14.25" customHeight="1">
      <c r="A97" s="70" t="s">
        <v>166</v>
      </c>
      <c r="B97" s="38">
        <v>100.0</v>
      </c>
      <c r="C97" s="38">
        <f t="shared" si="1"/>
        <v>1</v>
      </c>
      <c r="D97" s="38">
        <f t="shared" si="2"/>
        <v>1</v>
      </c>
      <c r="E97" s="29">
        <v>1.0</v>
      </c>
      <c r="F97" s="17">
        <f t="shared" si="19"/>
        <v>47</v>
      </c>
      <c r="G97" s="137">
        <f t="shared" si="4"/>
        <v>48</v>
      </c>
      <c r="H97" s="138">
        <f t="shared" si="5"/>
        <v>50.4</v>
      </c>
      <c r="I97" s="139">
        <f t="shared" si="6"/>
        <v>52.92</v>
      </c>
      <c r="J97" s="140">
        <f t="shared" si="7"/>
        <v>55.566</v>
      </c>
      <c r="K97" s="71">
        <f t="shared" si="8"/>
        <v>61.1226</v>
      </c>
      <c r="L97" s="17">
        <f t="shared" si="9"/>
        <v>1</v>
      </c>
      <c r="M97" s="17">
        <f t="shared" si="10"/>
        <v>3.4</v>
      </c>
      <c r="N97" s="17">
        <f t="shared" si="11"/>
        <v>5.92</v>
      </c>
      <c r="O97" s="17">
        <f t="shared" si="12"/>
        <v>8.566</v>
      </c>
      <c r="P97" s="17">
        <f t="shared" si="13"/>
        <v>14.1226</v>
      </c>
      <c r="S97" s="124"/>
      <c r="U97" s="124"/>
      <c r="W97" s="124"/>
    </row>
    <row r="98" ht="14.25" customHeight="1">
      <c r="A98" s="70" t="s">
        <v>167</v>
      </c>
      <c r="B98" s="38">
        <v>550.0</v>
      </c>
      <c r="C98" s="38">
        <f t="shared" si="1"/>
        <v>5.5</v>
      </c>
      <c r="D98" s="38">
        <f t="shared" si="2"/>
        <v>6</v>
      </c>
      <c r="E98" s="29">
        <v>1.0</v>
      </c>
      <c r="F98" s="17">
        <f t="shared" si="19"/>
        <v>47</v>
      </c>
      <c r="G98" s="137">
        <f t="shared" si="4"/>
        <v>48</v>
      </c>
      <c r="H98" s="138">
        <f t="shared" si="5"/>
        <v>50.4</v>
      </c>
      <c r="I98" s="139">
        <f t="shared" si="6"/>
        <v>52.92</v>
      </c>
      <c r="J98" s="140">
        <f t="shared" si="7"/>
        <v>55.566</v>
      </c>
      <c r="K98" s="71">
        <f t="shared" si="8"/>
        <v>61.1226</v>
      </c>
      <c r="L98" s="17">
        <f t="shared" si="9"/>
        <v>1</v>
      </c>
      <c r="M98" s="17">
        <f t="shared" si="10"/>
        <v>3.4</v>
      </c>
      <c r="N98" s="17">
        <f t="shared" si="11"/>
        <v>5.92</v>
      </c>
      <c r="O98" s="17">
        <f t="shared" si="12"/>
        <v>8.566</v>
      </c>
      <c r="P98" s="17">
        <f t="shared" si="13"/>
        <v>14.1226</v>
      </c>
      <c r="S98" s="124"/>
      <c r="U98" s="124"/>
      <c r="W98" s="124"/>
    </row>
    <row r="99" ht="14.25" customHeight="1">
      <c r="A99" s="70" t="s">
        <v>168</v>
      </c>
      <c r="B99" s="38">
        <v>805.3333333333334</v>
      </c>
      <c r="C99" s="38">
        <f t="shared" si="1"/>
        <v>8.053333333</v>
      </c>
      <c r="D99" s="38">
        <f t="shared" si="2"/>
        <v>9</v>
      </c>
      <c r="E99" s="29">
        <v>1.0</v>
      </c>
      <c r="F99" s="17">
        <f t="shared" si="19"/>
        <v>47</v>
      </c>
      <c r="G99" s="137">
        <f t="shared" si="4"/>
        <v>48</v>
      </c>
      <c r="H99" s="138">
        <f t="shared" si="5"/>
        <v>50.4</v>
      </c>
      <c r="I99" s="139">
        <f t="shared" si="6"/>
        <v>52.92</v>
      </c>
      <c r="J99" s="140">
        <f t="shared" si="7"/>
        <v>55.566</v>
      </c>
      <c r="K99" s="71">
        <f t="shared" si="8"/>
        <v>61.1226</v>
      </c>
      <c r="L99" s="17">
        <f t="shared" si="9"/>
        <v>1</v>
      </c>
      <c r="M99" s="17">
        <f t="shared" si="10"/>
        <v>3.4</v>
      </c>
      <c r="N99" s="17">
        <f t="shared" si="11"/>
        <v>5.92</v>
      </c>
      <c r="O99" s="17">
        <f t="shared" si="12"/>
        <v>8.566</v>
      </c>
      <c r="P99" s="17">
        <f t="shared" si="13"/>
        <v>14.1226</v>
      </c>
      <c r="S99" s="124"/>
      <c r="U99" s="124"/>
      <c r="W99" s="124"/>
    </row>
    <row r="100" ht="14.25" customHeight="1">
      <c r="A100" s="70" t="s">
        <v>169</v>
      </c>
      <c r="B100" s="38">
        <v>185.0</v>
      </c>
      <c r="C100" s="38">
        <f t="shared" si="1"/>
        <v>1.85</v>
      </c>
      <c r="D100" s="38">
        <f t="shared" si="2"/>
        <v>2</v>
      </c>
      <c r="E100" s="29">
        <v>1.0</v>
      </c>
      <c r="F100" s="17">
        <f t="shared" si="19"/>
        <v>47</v>
      </c>
      <c r="G100" s="137">
        <f t="shared" si="4"/>
        <v>48</v>
      </c>
      <c r="H100" s="138">
        <f t="shared" si="5"/>
        <v>50.4</v>
      </c>
      <c r="I100" s="139">
        <f t="shared" si="6"/>
        <v>52.92</v>
      </c>
      <c r="J100" s="140">
        <f t="shared" si="7"/>
        <v>55.566</v>
      </c>
      <c r="K100" s="71">
        <f t="shared" si="8"/>
        <v>61.1226</v>
      </c>
      <c r="L100" s="17">
        <f t="shared" si="9"/>
        <v>1</v>
      </c>
      <c r="M100" s="17">
        <f t="shared" si="10"/>
        <v>3.4</v>
      </c>
      <c r="N100" s="17">
        <f t="shared" si="11"/>
        <v>5.92</v>
      </c>
      <c r="O100" s="17">
        <f t="shared" si="12"/>
        <v>8.566</v>
      </c>
      <c r="P100" s="17">
        <f t="shared" si="13"/>
        <v>14.1226</v>
      </c>
      <c r="S100" s="124"/>
      <c r="U100" s="124"/>
      <c r="W100" s="124"/>
    </row>
    <row r="101" ht="14.25" customHeight="1">
      <c r="A101" s="70" t="s">
        <v>170</v>
      </c>
      <c r="B101" s="38">
        <v>189.66666666666666</v>
      </c>
      <c r="C101" s="38">
        <f t="shared" si="1"/>
        <v>1.896666667</v>
      </c>
      <c r="D101" s="38">
        <f t="shared" si="2"/>
        <v>2</v>
      </c>
      <c r="E101" s="29">
        <v>1.0</v>
      </c>
      <c r="F101" s="17">
        <f t="shared" si="19"/>
        <v>47</v>
      </c>
      <c r="G101" s="137">
        <f t="shared" si="4"/>
        <v>48</v>
      </c>
      <c r="H101" s="138">
        <f t="shared" si="5"/>
        <v>50.4</v>
      </c>
      <c r="I101" s="139">
        <f t="shared" si="6"/>
        <v>52.92</v>
      </c>
      <c r="J101" s="140">
        <f t="shared" si="7"/>
        <v>55.566</v>
      </c>
      <c r="K101" s="71">
        <f t="shared" si="8"/>
        <v>61.1226</v>
      </c>
      <c r="L101" s="17">
        <f t="shared" si="9"/>
        <v>1</v>
      </c>
      <c r="M101" s="17">
        <f t="shared" si="10"/>
        <v>3.4</v>
      </c>
      <c r="N101" s="17">
        <f t="shared" si="11"/>
        <v>5.92</v>
      </c>
      <c r="O101" s="17">
        <f t="shared" si="12"/>
        <v>8.566</v>
      </c>
      <c r="P101" s="17">
        <f t="shared" si="13"/>
        <v>14.1226</v>
      </c>
      <c r="S101" s="124"/>
      <c r="U101" s="124"/>
      <c r="W101" s="124"/>
    </row>
    <row r="102" ht="14.25" customHeight="1">
      <c r="A102" s="70" t="s">
        <v>171</v>
      </c>
      <c r="B102" s="38">
        <v>0.0</v>
      </c>
      <c r="C102" s="38">
        <f t="shared" si="1"/>
        <v>0</v>
      </c>
      <c r="D102" s="38">
        <f t="shared" si="2"/>
        <v>0</v>
      </c>
      <c r="E102" s="29">
        <v>1.0</v>
      </c>
      <c r="F102" s="17">
        <f t="shared" si="19"/>
        <v>47</v>
      </c>
      <c r="G102" s="137">
        <f t="shared" si="4"/>
        <v>48</v>
      </c>
      <c r="H102" s="138">
        <f t="shared" si="5"/>
        <v>50.4</v>
      </c>
      <c r="I102" s="139">
        <f t="shared" si="6"/>
        <v>52.92</v>
      </c>
      <c r="J102" s="140">
        <f t="shared" si="7"/>
        <v>55.566</v>
      </c>
      <c r="K102" s="71">
        <f t="shared" si="8"/>
        <v>61.1226</v>
      </c>
      <c r="L102" s="17">
        <f t="shared" si="9"/>
        <v>1</v>
      </c>
      <c r="M102" s="17">
        <f t="shared" si="10"/>
        <v>3.4</v>
      </c>
      <c r="N102" s="17">
        <f t="shared" si="11"/>
        <v>5.92</v>
      </c>
      <c r="O102" s="17">
        <f t="shared" si="12"/>
        <v>8.566</v>
      </c>
      <c r="P102" s="17">
        <f t="shared" si="13"/>
        <v>14.1226</v>
      </c>
      <c r="S102" s="124"/>
      <c r="U102" s="124"/>
      <c r="W102" s="124"/>
    </row>
    <row r="103" ht="14.25" customHeight="1">
      <c r="A103" s="70" t="s">
        <v>172</v>
      </c>
      <c r="B103" s="38">
        <v>534.6666666666666</v>
      </c>
      <c r="C103" s="38">
        <f t="shared" si="1"/>
        <v>5.346666667</v>
      </c>
      <c r="D103" s="38">
        <f t="shared" si="2"/>
        <v>6</v>
      </c>
      <c r="E103" s="29">
        <v>1.0</v>
      </c>
      <c r="F103" s="17">
        <f t="shared" si="19"/>
        <v>47</v>
      </c>
      <c r="G103" s="137">
        <f t="shared" si="4"/>
        <v>48</v>
      </c>
      <c r="H103" s="138">
        <f t="shared" si="5"/>
        <v>50.4</v>
      </c>
      <c r="I103" s="139">
        <f t="shared" si="6"/>
        <v>52.92</v>
      </c>
      <c r="J103" s="140">
        <f t="shared" si="7"/>
        <v>55.566</v>
      </c>
      <c r="K103" s="71">
        <f t="shared" si="8"/>
        <v>61.1226</v>
      </c>
      <c r="L103" s="17">
        <f t="shared" si="9"/>
        <v>1</v>
      </c>
      <c r="M103" s="17">
        <f t="shared" si="10"/>
        <v>3.4</v>
      </c>
      <c r="N103" s="17">
        <f t="shared" si="11"/>
        <v>5.92</v>
      </c>
      <c r="O103" s="17">
        <f t="shared" si="12"/>
        <v>8.566</v>
      </c>
      <c r="P103" s="17">
        <f t="shared" si="13"/>
        <v>14.1226</v>
      </c>
      <c r="S103" s="124"/>
      <c r="U103" s="124"/>
      <c r="W103" s="124"/>
    </row>
    <row r="104" ht="14.25" customHeight="1">
      <c r="A104" s="70" t="s">
        <v>173</v>
      </c>
      <c r="B104" s="38">
        <v>27.333333333333332</v>
      </c>
      <c r="C104" s="38">
        <f t="shared" si="1"/>
        <v>0.2733333333</v>
      </c>
      <c r="D104" s="38">
        <f t="shared" si="2"/>
        <v>1</v>
      </c>
      <c r="E104" s="29">
        <v>1.0</v>
      </c>
      <c r="F104" s="17">
        <f t="shared" si="19"/>
        <v>47</v>
      </c>
      <c r="G104" s="137">
        <f t="shared" si="4"/>
        <v>48</v>
      </c>
      <c r="H104" s="138">
        <f t="shared" si="5"/>
        <v>50.4</v>
      </c>
      <c r="I104" s="139">
        <f t="shared" si="6"/>
        <v>52.92</v>
      </c>
      <c r="J104" s="140">
        <f t="shared" si="7"/>
        <v>55.566</v>
      </c>
      <c r="K104" s="71">
        <f t="shared" si="8"/>
        <v>61.1226</v>
      </c>
      <c r="L104" s="17">
        <f t="shared" si="9"/>
        <v>1</v>
      </c>
      <c r="M104" s="17">
        <f t="shared" si="10"/>
        <v>3.4</v>
      </c>
      <c r="N104" s="17">
        <f t="shared" si="11"/>
        <v>5.92</v>
      </c>
      <c r="O104" s="17">
        <f t="shared" si="12"/>
        <v>8.566</v>
      </c>
      <c r="P104" s="17">
        <f t="shared" si="13"/>
        <v>14.1226</v>
      </c>
      <c r="S104" s="124"/>
      <c r="U104" s="124"/>
      <c r="W104" s="124"/>
    </row>
    <row r="105" ht="14.25" customHeight="1">
      <c r="A105" s="70" t="s">
        <v>174</v>
      </c>
      <c r="B105" s="38">
        <v>0.0</v>
      </c>
      <c r="C105" s="38">
        <f t="shared" si="1"/>
        <v>0</v>
      </c>
      <c r="D105" s="38">
        <f t="shared" si="2"/>
        <v>0</v>
      </c>
      <c r="E105" s="29">
        <v>1.0</v>
      </c>
      <c r="F105" s="17">
        <f t="shared" si="19"/>
        <v>47</v>
      </c>
      <c r="G105" s="137">
        <f t="shared" si="4"/>
        <v>48</v>
      </c>
      <c r="H105" s="138">
        <f t="shared" si="5"/>
        <v>50.4</v>
      </c>
      <c r="I105" s="139">
        <f t="shared" si="6"/>
        <v>52.92</v>
      </c>
      <c r="J105" s="140">
        <f t="shared" si="7"/>
        <v>55.566</v>
      </c>
      <c r="K105" s="71">
        <f t="shared" si="8"/>
        <v>61.1226</v>
      </c>
      <c r="L105" s="17">
        <f t="shared" si="9"/>
        <v>1</v>
      </c>
      <c r="M105" s="17">
        <f t="shared" si="10"/>
        <v>3.4</v>
      </c>
      <c r="N105" s="17">
        <f t="shared" si="11"/>
        <v>5.92</v>
      </c>
      <c r="O105" s="17">
        <f t="shared" si="12"/>
        <v>8.566</v>
      </c>
      <c r="P105" s="17">
        <f t="shared" si="13"/>
        <v>14.1226</v>
      </c>
      <c r="S105" s="124"/>
      <c r="U105" s="124"/>
      <c r="W105" s="124"/>
    </row>
    <row r="106" ht="14.25" customHeight="1">
      <c r="A106" s="70" t="s">
        <v>175</v>
      </c>
      <c r="B106" s="38">
        <v>875.3333333333334</v>
      </c>
      <c r="C106" s="38">
        <f t="shared" si="1"/>
        <v>8.753333333</v>
      </c>
      <c r="D106" s="38">
        <f t="shared" si="2"/>
        <v>9</v>
      </c>
      <c r="E106" s="29">
        <v>1.0</v>
      </c>
      <c r="F106" s="17">
        <f t="shared" si="19"/>
        <v>47</v>
      </c>
      <c r="G106" s="137">
        <f t="shared" si="4"/>
        <v>48</v>
      </c>
      <c r="H106" s="138">
        <f t="shared" si="5"/>
        <v>50.4</v>
      </c>
      <c r="I106" s="139">
        <f t="shared" si="6"/>
        <v>52.92</v>
      </c>
      <c r="J106" s="140">
        <f t="shared" si="7"/>
        <v>55.566</v>
      </c>
      <c r="K106" s="71">
        <f t="shared" si="8"/>
        <v>61.1226</v>
      </c>
      <c r="L106" s="17">
        <f t="shared" si="9"/>
        <v>1</v>
      </c>
      <c r="M106" s="17">
        <f t="shared" si="10"/>
        <v>3.4</v>
      </c>
      <c r="N106" s="17">
        <f t="shared" si="11"/>
        <v>5.92</v>
      </c>
      <c r="O106" s="17">
        <f t="shared" si="12"/>
        <v>8.566</v>
      </c>
      <c r="P106" s="17">
        <f t="shared" si="13"/>
        <v>14.1226</v>
      </c>
      <c r="S106" s="124"/>
      <c r="U106" s="124"/>
      <c r="W106" s="124"/>
    </row>
    <row r="107" ht="14.25" customHeight="1">
      <c r="A107" s="75" t="s">
        <v>176</v>
      </c>
      <c r="B107" s="166">
        <v>5000.0</v>
      </c>
      <c r="C107" s="38">
        <f t="shared" si="1"/>
        <v>50</v>
      </c>
      <c r="D107" s="38">
        <f t="shared" si="2"/>
        <v>50</v>
      </c>
      <c r="E107" s="29">
        <v>5.0</v>
      </c>
      <c r="F107" s="17">
        <f>$S$46*4</f>
        <v>188</v>
      </c>
      <c r="G107" s="137">
        <f t="shared" si="4"/>
        <v>240</v>
      </c>
      <c r="H107" s="138">
        <f t="shared" si="5"/>
        <v>252</v>
      </c>
      <c r="I107" s="139">
        <f t="shared" si="6"/>
        <v>264.6</v>
      </c>
      <c r="J107" s="140">
        <f t="shared" si="7"/>
        <v>277.83</v>
      </c>
      <c r="K107" s="71">
        <f t="shared" si="8"/>
        <v>305.613</v>
      </c>
      <c r="L107" s="17">
        <f t="shared" si="9"/>
        <v>52</v>
      </c>
      <c r="M107" s="17">
        <f t="shared" si="10"/>
        <v>64</v>
      </c>
      <c r="N107" s="17">
        <f t="shared" si="11"/>
        <v>76.6</v>
      </c>
      <c r="O107" s="17">
        <f t="shared" si="12"/>
        <v>89.83</v>
      </c>
      <c r="P107" s="17">
        <f t="shared" si="13"/>
        <v>117.613</v>
      </c>
      <c r="S107" s="124"/>
      <c r="U107" s="124"/>
      <c r="W107" s="124"/>
    </row>
    <row r="108" ht="14.25" customHeight="1">
      <c r="A108" s="70" t="s">
        <v>177</v>
      </c>
      <c r="B108" s="38">
        <v>550.0</v>
      </c>
      <c r="C108" s="38">
        <f t="shared" si="1"/>
        <v>5.5</v>
      </c>
      <c r="D108" s="38">
        <f t="shared" si="2"/>
        <v>6</v>
      </c>
      <c r="E108" s="29">
        <v>1.0</v>
      </c>
      <c r="F108" s="17">
        <f t="shared" ref="F108:F139" si="21">$S$46</f>
        <v>47</v>
      </c>
      <c r="G108" s="137">
        <f t="shared" si="4"/>
        <v>48</v>
      </c>
      <c r="H108" s="138">
        <f t="shared" si="5"/>
        <v>50.4</v>
      </c>
      <c r="I108" s="139">
        <f t="shared" si="6"/>
        <v>52.92</v>
      </c>
      <c r="J108" s="140">
        <f t="shared" si="7"/>
        <v>55.566</v>
      </c>
      <c r="K108" s="71">
        <f t="shared" si="8"/>
        <v>61.1226</v>
      </c>
      <c r="L108" s="17">
        <f t="shared" si="9"/>
        <v>1</v>
      </c>
      <c r="M108" s="17">
        <f t="shared" si="10"/>
        <v>3.4</v>
      </c>
      <c r="N108" s="17">
        <f t="shared" si="11"/>
        <v>5.92</v>
      </c>
      <c r="O108" s="17">
        <f t="shared" si="12"/>
        <v>8.566</v>
      </c>
      <c r="P108" s="17">
        <f t="shared" si="13"/>
        <v>14.1226</v>
      </c>
      <c r="S108" s="124"/>
      <c r="U108" s="124"/>
      <c r="W108" s="124"/>
    </row>
    <row r="109" ht="14.25" customHeight="1">
      <c r="A109" s="70" t="s">
        <v>178</v>
      </c>
      <c r="B109" s="38">
        <v>729.3333333333334</v>
      </c>
      <c r="C109" s="38">
        <f t="shared" si="1"/>
        <v>7.293333333</v>
      </c>
      <c r="D109" s="38">
        <f t="shared" si="2"/>
        <v>8</v>
      </c>
      <c r="E109" s="29">
        <v>1.0</v>
      </c>
      <c r="F109" s="17">
        <f t="shared" si="21"/>
        <v>47</v>
      </c>
      <c r="G109" s="137">
        <f t="shared" si="4"/>
        <v>48</v>
      </c>
      <c r="H109" s="138">
        <f t="shared" si="5"/>
        <v>50.4</v>
      </c>
      <c r="I109" s="139">
        <f t="shared" si="6"/>
        <v>52.92</v>
      </c>
      <c r="J109" s="140">
        <f t="shared" si="7"/>
        <v>55.566</v>
      </c>
      <c r="K109" s="71">
        <f t="shared" si="8"/>
        <v>61.1226</v>
      </c>
      <c r="L109" s="17">
        <f t="shared" si="9"/>
        <v>1</v>
      </c>
      <c r="M109" s="17">
        <f t="shared" si="10"/>
        <v>3.4</v>
      </c>
      <c r="N109" s="17">
        <f t="shared" si="11"/>
        <v>5.92</v>
      </c>
      <c r="O109" s="17">
        <f t="shared" si="12"/>
        <v>8.566</v>
      </c>
      <c r="P109" s="17">
        <f t="shared" si="13"/>
        <v>14.1226</v>
      </c>
      <c r="S109" s="124"/>
      <c r="U109" s="124"/>
      <c r="W109" s="124"/>
    </row>
    <row r="110" ht="14.25" customHeight="1">
      <c r="A110" s="70" t="s">
        <v>179</v>
      </c>
      <c r="B110" s="38">
        <v>729.3333333333334</v>
      </c>
      <c r="C110" s="38">
        <f t="shared" si="1"/>
        <v>7.293333333</v>
      </c>
      <c r="D110" s="38">
        <f t="shared" si="2"/>
        <v>8</v>
      </c>
      <c r="E110" s="29">
        <v>1.0</v>
      </c>
      <c r="F110" s="17">
        <f t="shared" si="21"/>
        <v>47</v>
      </c>
      <c r="G110" s="137">
        <f t="shared" si="4"/>
        <v>48</v>
      </c>
      <c r="H110" s="138">
        <f t="shared" si="5"/>
        <v>50.4</v>
      </c>
      <c r="I110" s="139">
        <f t="shared" si="6"/>
        <v>52.92</v>
      </c>
      <c r="J110" s="140">
        <f t="shared" si="7"/>
        <v>55.566</v>
      </c>
      <c r="K110" s="71">
        <f t="shared" si="8"/>
        <v>61.1226</v>
      </c>
      <c r="L110" s="17">
        <f t="shared" si="9"/>
        <v>1</v>
      </c>
      <c r="M110" s="17">
        <f t="shared" si="10"/>
        <v>3.4</v>
      </c>
      <c r="N110" s="17">
        <f t="shared" si="11"/>
        <v>5.92</v>
      </c>
      <c r="O110" s="17">
        <f t="shared" si="12"/>
        <v>8.566</v>
      </c>
      <c r="P110" s="17">
        <f t="shared" si="13"/>
        <v>14.1226</v>
      </c>
      <c r="S110" s="124"/>
      <c r="U110" s="124"/>
      <c r="W110" s="124"/>
    </row>
    <row r="111" ht="14.25" customHeight="1">
      <c r="A111" s="70" t="s">
        <v>180</v>
      </c>
      <c r="B111" s="38">
        <v>550.0</v>
      </c>
      <c r="C111" s="38">
        <f t="shared" si="1"/>
        <v>5.5</v>
      </c>
      <c r="D111" s="38">
        <f t="shared" si="2"/>
        <v>6</v>
      </c>
      <c r="E111" s="29">
        <v>1.0</v>
      </c>
      <c r="F111" s="17">
        <f t="shared" si="21"/>
        <v>47</v>
      </c>
      <c r="G111" s="137">
        <f t="shared" si="4"/>
        <v>48</v>
      </c>
      <c r="H111" s="138">
        <f t="shared" si="5"/>
        <v>50.4</v>
      </c>
      <c r="I111" s="139">
        <f t="shared" si="6"/>
        <v>52.92</v>
      </c>
      <c r="J111" s="140">
        <f t="shared" si="7"/>
        <v>55.566</v>
      </c>
      <c r="K111" s="71">
        <f t="shared" si="8"/>
        <v>61.1226</v>
      </c>
      <c r="L111" s="17">
        <f t="shared" si="9"/>
        <v>1</v>
      </c>
      <c r="M111" s="17">
        <f t="shared" si="10"/>
        <v>3.4</v>
      </c>
      <c r="N111" s="17">
        <f t="shared" si="11"/>
        <v>5.92</v>
      </c>
      <c r="O111" s="17">
        <f t="shared" si="12"/>
        <v>8.566</v>
      </c>
      <c r="P111" s="17">
        <f t="shared" si="13"/>
        <v>14.1226</v>
      </c>
      <c r="S111" s="124"/>
      <c r="U111" s="124"/>
      <c r="W111" s="124"/>
    </row>
    <row r="112" ht="14.25" customHeight="1">
      <c r="A112" s="70" t="s">
        <v>181</v>
      </c>
      <c r="B112" s="38">
        <v>269.6666666666667</v>
      </c>
      <c r="C112" s="38">
        <f t="shared" si="1"/>
        <v>2.696666667</v>
      </c>
      <c r="D112" s="38">
        <f t="shared" si="2"/>
        <v>3</v>
      </c>
      <c r="E112" s="29">
        <v>1.0</v>
      </c>
      <c r="F112" s="17">
        <f t="shared" si="21"/>
        <v>47</v>
      </c>
      <c r="G112" s="137">
        <f t="shared" si="4"/>
        <v>48</v>
      </c>
      <c r="H112" s="138">
        <f t="shared" si="5"/>
        <v>50.4</v>
      </c>
      <c r="I112" s="139">
        <f t="shared" si="6"/>
        <v>52.92</v>
      </c>
      <c r="J112" s="140">
        <f t="shared" si="7"/>
        <v>55.566</v>
      </c>
      <c r="K112" s="71">
        <f t="shared" si="8"/>
        <v>61.1226</v>
      </c>
      <c r="L112" s="17">
        <f t="shared" si="9"/>
        <v>1</v>
      </c>
      <c r="M112" s="17">
        <f t="shared" si="10"/>
        <v>3.4</v>
      </c>
      <c r="N112" s="17">
        <f t="shared" si="11"/>
        <v>5.92</v>
      </c>
      <c r="O112" s="17">
        <f t="shared" si="12"/>
        <v>8.566</v>
      </c>
      <c r="P112" s="17">
        <f t="shared" si="13"/>
        <v>14.1226</v>
      </c>
      <c r="S112" s="124"/>
      <c r="U112" s="124"/>
      <c r="W112" s="124"/>
    </row>
    <row r="113" ht="14.25" customHeight="1">
      <c r="A113" s="70" t="s">
        <v>182</v>
      </c>
      <c r="B113" s="38">
        <v>602.0</v>
      </c>
      <c r="C113" s="38">
        <f t="shared" si="1"/>
        <v>6.02</v>
      </c>
      <c r="D113" s="38">
        <f t="shared" si="2"/>
        <v>7</v>
      </c>
      <c r="E113" s="29">
        <v>1.0</v>
      </c>
      <c r="F113" s="17">
        <f t="shared" si="21"/>
        <v>47</v>
      </c>
      <c r="G113" s="137">
        <f t="shared" si="4"/>
        <v>48</v>
      </c>
      <c r="H113" s="138">
        <f t="shared" si="5"/>
        <v>50.4</v>
      </c>
      <c r="I113" s="139">
        <f t="shared" si="6"/>
        <v>52.92</v>
      </c>
      <c r="J113" s="140">
        <f t="shared" si="7"/>
        <v>55.566</v>
      </c>
      <c r="K113" s="71">
        <f t="shared" si="8"/>
        <v>61.1226</v>
      </c>
      <c r="L113" s="17">
        <f t="shared" si="9"/>
        <v>1</v>
      </c>
      <c r="M113" s="17">
        <f t="shared" si="10"/>
        <v>3.4</v>
      </c>
      <c r="N113" s="17">
        <f t="shared" si="11"/>
        <v>5.92</v>
      </c>
      <c r="O113" s="17">
        <f t="shared" si="12"/>
        <v>8.566</v>
      </c>
      <c r="P113" s="17">
        <f t="shared" si="13"/>
        <v>14.1226</v>
      </c>
      <c r="S113" s="124"/>
      <c r="U113" s="124"/>
      <c r="W113" s="124"/>
    </row>
    <row r="114" ht="14.25" customHeight="1">
      <c r="A114" s="70" t="s">
        <v>183</v>
      </c>
      <c r="B114" s="38">
        <v>119.0</v>
      </c>
      <c r="C114" s="38">
        <f t="shared" si="1"/>
        <v>1.19</v>
      </c>
      <c r="D114" s="38">
        <f t="shared" si="2"/>
        <v>2</v>
      </c>
      <c r="E114" s="29">
        <v>1.0</v>
      </c>
      <c r="F114" s="17">
        <f t="shared" si="21"/>
        <v>47</v>
      </c>
      <c r="G114" s="137">
        <f t="shared" si="4"/>
        <v>48</v>
      </c>
      <c r="H114" s="138">
        <f t="shared" si="5"/>
        <v>50.4</v>
      </c>
      <c r="I114" s="139">
        <f t="shared" si="6"/>
        <v>52.92</v>
      </c>
      <c r="J114" s="140">
        <f t="shared" si="7"/>
        <v>55.566</v>
      </c>
      <c r="K114" s="71">
        <f t="shared" si="8"/>
        <v>61.1226</v>
      </c>
      <c r="L114" s="17">
        <f t="shared" si="9"/>
        <v>1</v>
      </c>
      <c r="M114" s="17">
        <f t="shared" si="10"/>
        <v>3.4</v>
      </c>
      <c r="N114" s="17">
        <f t="shared" si="11"/>
        <v>5.92</v>
      </c>
      <c r="O114" s="17">
        <f t="shared" si="12"/>
        <v>8.566</v>
      </c>
      <c r="P114" s="17">
        <f t="shared" si="13"/>
        <v>14.1226</v>
      </c>
      <c r="S114" s="124"/>
      <c r="U114" s="124"/>
      <c r="W114" s="124"/>
    </row>
    <row r="115" ht="14.25" customHeight="1">
      <c r="A115" s="70" t="s">
        <v>184</v>
      </c>
      <c r="B115" s="38">
        <v>0.0</v>
      </c>
      <c r="C115" s="38">
        <f t="shared" si="1"/>
        <v>0</v>
      </c>
      <c r="D115" s="38">
        <f t="shared" si="2"/>
        <v>0</v>
      </c>
      <c r="E115" s="29">
        <v>1.0</v>
      </c>
      <c r="F115" s="17">
        <f t="shared" si="21"/>
        <v>47</v>
      </c>
      <c r="G115" s="137">
        <f t="shared" si="4"/>
        <v>48</v>
      </c>
      <c r="H115" s="138">
        <f t="shared" si="5"/>
        <v>50.4</v>
      </c>
      <c r="I115" s="139">
        <f t="shared" si="6"/>
        <v>52.92</v>
      </c>
      <c r="J115" s="140">
        <f t="shared" si="7"/>
        <v>55.566</v>
      </c>
      <c r="K115" s="71">
        <f t="shared" si="8"/>
        <v>61.1226</v>
      </c>
      <c r="L115" s="17">
        <f t="shared" si="9"/>
        <v>1</v>
      </c>
      <c r="M115" s="17">
        <f t="shared" si="10"/>
        <v>3.4</v>
      </c>
      <c r="N115" s="17">
        <f t="shared" si="11"/>
        <v>5.92</v>
      </c>
      <c r="O115" s="17">
        <f t="shared" si="12"/>
        <v>8.566</v>
      </c>
      <c r="P115" s="17">
        <f t="shared" si="13"/>
        <v>14.1226</v>
      </c>
      <c r="S115" s="124"/>
      <c r="U115" s="124"/>
      <c r="W115" s="124"/>
    </row>
    <row r="116" ht="14.25" customHeight="1">
      <c r="A116" s="70" t="s">
        <v>185</v>
      </c>
      <c r="B116" s="38">
        <v>534.6666666666666</v>
      </c>
      <c r="C116" s="38">
        <f t="shared" si="1"/>
        <v>5.346666667</v>
      </c>
      <c r="D116" s="38">
        <f t="shared" si="2"/>
        <v>6</v>
      </c>
      <c r="E116" s="29">
        <v>1.0</v>
      </c>
      <c r="F116" s="17">
        <f t="shared" si="21"/>
        <v>47</v>
      </c>
      <c r="G116" s="137">
        <f t="shared" si="4"/>
        <v>48</v>
      </c>
      <c r="H116" s="138">
        <f t="shared" si="5"/>
        <v>50.4</v>
      </c>
      <c r="I116" s="139">
        <f t="shared" si="6"/>
        <v>52.92</v>
      </c>
      <c r="J116" s="140">
        <f t="shared" si="7"/>
        <v>55.566</v>
      </c>
      <c r="K116" s="71">
        <f t="shared" si="8"/>
        <v>61.1226</v>
      </c>
      <c r="L116" s="17">
        <f t="shared" si="9"/>
        <v>1</v>
      </c>
      <c r="M116" s="17">
        <f t="shared" si="10"/>
        <v>3.4</v>
      </c>
      <c r="N116" s="17">
        <f t="shared" si="11"/>
        <v>5.92</v>
      </c>
      <c r="O116" s="17">
        <f t="shared" si="12"/>
        <v>8.566</v>
      </c>
      <c r="P116" s="17">
        <f t="shared" si="13"/>
        <v>14.1226</v>
      </c>
      <c r="S116" s="124"/>
      <c r="U116" s="124"/>
      <c r="W116" s="124"/>
    </row>
    <row r="117" ht="14.25" customHeight="1">
      <c r="A117" s="70" t="s">
        <v>186</v>
      </c>
      <c r="B117" s="38">
        <v>296.3333333333333</v>
      </c>
      <c r="C117" s="38">
        <f t="shared" si="1"/>
        <v>2.963333333</v>
      </c>
      <c r="D117" s="38">
        <f t="shared" si="2"/>
        <v>3</v>
      </c>
      <c r="E117" s="29">
        <v>1.0</v>
      </c>
      <c r="F117" s="17">
        <f t="shared" si="21"/>
        <v>47</v>
      </c>
      <c r="G117" s="137">
        <f t="shared" si="4"/>
        <v>48</v>
      </c>
      <c r="H117" s="138">
        <f t="shared" si="5"/>
        <v>50.4</v>
      </c>
      <c r="I117" s="139">
        <f t="shared" si="6"/>
        <v>52.92</v>
      </c>
      <c r="J117" s="140">
        <f t="shared" si="7"/>
        <v>55.566</v>
      </c>
      <c r="K117" s="71">
        <f t="shared" si="8"/>
        <v>61.1226</v>
      </c>
      <c r="L117" s="17">
        <f t="shared" si="9"/>
        <v>1</v>
      </c>
      <c r="M117" s="17">
        <f t="shared" si="10"/>
        <v>3.4</v>
      </c>
      <c r="N117" s="17">
        <f t="shared" si="11"/>
        <v>5.92</v>
      </c>
      <c r="O117" s="17">
        <f t="shared" si="12"/>
        <v>8.566</v>
      </c>
      <c r="P117" s="17">
        <f t="shared" si="13"/>
        <v>14.1226</v>
      </c>
      <c r="S117" s="124"/>
      <c r="U117" s="124"/>
      <c r="W117" s="124"/>
    </row>
    <row r="118" ht="14.25" customHeight="1">
      <c r="A118" s="70" t="s">
        <v>187</v>
      </c>
      <c r="B118" s="38">
        <v>338.3333333333333</v>
      </c>
      <c r="C118" s="38">
        <f t="shared" si="1"/>
        <v>3.383333333</v>
      </c>
      <c r="D118" s="38">
        <f t="shared" si="2"/>
        <v>4</v>
      </c>
      <c r="E118" s="29">
        <v>1.0</v>
      </c>
      <c r="F118" s="17">
        <f t="shared" si="21"/>
        <v>47</v>
      </c>
      <c r="G118" s="137">
        <f t="shared" si="4"/>
        <v>48</v>
      </c>
      <c r="H118" s="138">
        <f t="shared" si="5"/>
        <v>50.4</v>
      </c>
      <c r="I118" s="139">
        <f t="shared" si="6"/>
        <v>52.92</v>
      </c>
      <c r="J118" s="140">
        <f t="shared" si="7"/>
        <v>55.566</v>
      </c>
      <c r="K118" s="71">
        <f t="shared" si="8"/>
        <v>61.1226</v>
      </c>
      <c r="L118" s="17">
        <f t="shared" si="9"/>
        <v>1</v>
      </c>
      <c r="M118" s="17">
        <f t="shared" si="10"/>
        <v>3.4</v>
      </c>
      <c r="N118" s="17">
        <f t="shared" si="11"/>
        <v>5.92</v>
      </c>
      <c r="O118" s="17">
        <f t="shared" si="12"/>
        <v>8.566</v>
      </c>
      <c r="P118" s="17">
        <f t="shared" si="13"/>
        <v>14.1226</v>
      </c>
      <c r="S118" s="124"/>
      <c r="U118" s="124"/>
      <c r="W118" s="124"/>
    </row>
    <row r="119" ht="14.25" customHeight="1">
      <c r="A119" s="70" t="s">
        <v>188</v>
      </c>
      <c r="B119" s="38">
        <v>722.3333333333334</v>
      </c>
      <c r="C119" s="38">
        <f t="shared" si="1"/>
        <v>7.223333333</v>
      </c>
      <c r="D119" s="38">
        <f t="shared" si="2"/>
        <v>8</v>
      </c>
      <c r="E119" s="29">
        <v>1.0</v>
      </c>
      <c r="F119" s="17">
        <f t="shared" si="21"/>
        <v>47</v>
      </c>
      <c r="G119" s="137">
        <f t="shared" si="4"/>
        <v>48</v>
      </c>
      <c r="H119" s="138">
        <f t="shared" si="5"/>
        <v>50.4</v>
      </c>
      <c r="I119" s="139">
        <f t="shared" si="6"/>
        <v>52.92</v>
      </c>
      <c r="J119" s="140">
        <f t="shared" si="7"/>
        <v>55.566</v>
      </c>
      <c r="K119" s="71">
        <f t="shared" si="8"/>
        <v>61.1226</v>
      </c>
      <c r="L119" s="17">
        <f t="shared" si="9"/>
        <v>1</v>
      </c>
      <c r="M119" s="17">
        <f t="shared" si="10"/>
        <v>3.4</v>
      </c>
      <c r="N119" s="17">
        <f t="shared" si="11"/>
        <v>5.92</v>
      </c>
      <c r="O119" s="17">
        <f t="shared" si="12"/>
        <v>8.566</v>
      </c>
      <c r="P119" s="17">
        <f t="shared" si="13"/>
        <v>14.1226</v>
      </c>
      <c r="S119" s="124"/>
      <c r="U119" s="124"/>
      <c r="W119" s="124"/>
    </row>
    <row r="120" ht="14.25" customHeight="1">
      <c r="A120" s="70" t="s">
        <v>189</v>
      </c>
      <c r="B120" s="38">
        <v>448.3333333333333</v>
      </c>
      <c r="C120" s="38">
        <f t="shared" si="1"/>
        <v>4.483333333</v>
      </c>
      <c r="D120" s="38">
        <f t="shared" si="2"/>
        <v>5</v>
      </c>
      <c r="E120" s="29">
        <v>1.0</v>
      </c>
      <c r="F120" s="17">
        <f t="shared" si="21"/>
        <v>47</v>
      </c>
      <c r="G120" s="137">
        <f t="shared" si="4"/>
        <v>48</v>
      </c>
      <c r="H120" s="138">
        <f t="shared" si="5"/>
        <v>50.4</v>
      </c>
      <c r="I120" s="139">
        <f t="shared" si="6"/>
        <v>52.92</v>
      </c>
      <c r="J120" s="140">
        <f t="shared" si="7"/>
        <v>55.566</v>
      </c>
      <c r="K120" s="71">
        <f t="shared" si="8"/>
        <v>61.1226</v>
      </c>
      <c r="L120" s="17">
        <f t="shared" si="9"/>
        <v>1</v>
      </c>
      <c r="M120" s="17">
        <f t="shared" si="10"/>
        <v>3.4</v>
      </c>
      <c r="N120" s="17">
        <f t="shared" si="11"/>
        <v>5.92</v>
      </c>
      <c r="O120" s="17">
        <f t="shared" si="12"/>
        <v>8.566</v>
      </c>
      <c r="P120" s="17">
        <f t="shared" si="13"/>
        <v>14.1226</v>
      </c>
      <c r="S120" s="124"/>
      <c r="U120" s="124"/>
      <c r="W120" s="124"/>
    </row>
    <row r="121" ht="14.25" customHeight="1">
      <c r="A121" s="70" t="s">
        <v>190</v>
      </c>
      <c r="B121" s="38">
        <v>214.0</v>
      </c>
      <c r="C121" s="38">
        <f t="shared" si="1"/>
        <v>2.14</v>
      </c>
      <c r="D121" s="38">
        <f t="shared" si="2"/>
        <v>3</v>
      </c>
      <c r="E121" s="29">
        <v>1.0</v>
      </c>
      <c r="F121" s="17">
        <f t="shared" si="21"/>
        <v>47</v>
      </c>
      <c r="G121" s="137">
        <f t="shared" si="4"/>
        <v>48</v>
      </c>
      <c r="H121" s="138">
        <f t="shared" si="5"/>
        <v>50.4</v>
      </c>
      <c r="I121" s="139">
        <f t="shared" si="6"/>
        <v>52.92</v>
      </c>
      <c r="J121" s="140">
        <f t="shared" si="7"/>
        <v>55.566</v>
      </c>
      <c r="K121" s="71">
        <f t="shared" si="8"/>
        <v>61.1226</v>
      </c>
      <c r="L121" s="17">
        <f t="shared" si="9"/>
        <v>1</v>
      </c>
      <c r="M121" s="17">
        <f t="shared" si="10"/>
        <v>3.4</v>
      </c>
      <c r="N121" s="17">
        <f t="shared" si="11"/>
        <v>5.92</v>
      </c>
      <c r="O121" s="17">
        <f t="shared" si="12"/>
        <v>8.566</v>
      </c>
      <c r="P121" s="17">
        <f t="shared" si="13"/>
        <v>14.1226</v>
      </c>
      <c r="S121" s="124"/>
      <c r="U121" s="124"/>
      <c r="W121" s="124"/>
    </row>
    <row r="122" ht="14.25" customHeight="1">
      <c r="A122" s="70" t="s">
        <v>191</v>
      </c>
      <c r="B122" s="190">
        <v>0.0</v>
      </c>
      <c r="C122" s="38">
        <f t="shared" si="1"/>
        <v>0</v>
      </c>
      <c r="D122" s="38">
        <f t="shared" si="2"/>
        <v>0</v>
      </c>
      <c r="E122" s="29">
        <v>0.0</v>
      </c>
      <c r="F122" s="17">
        <f t="shared" si="21"/>
        <v>47</v>
      </c>
      <c r="G122" s="137">
        <f t="shared" si="4"/>
        <v>0</v>
      </c>
      <c r="H122" s="138">
        <f t="shared" si="5"/>
        <v>0</v>
      </c>
      <c r="I122" s="139">
        <f t="shared" si="6"/>
        <v>0</v>
      </c>
      <c r="J122" s="140">
        <f t="shared" si="7"/>
        <v>0</v>
      </c>
      <c r="K122" s="71">
        <f t="shared" si="8"/>
        <v>0</v>
      </c>
      <c r="L122" s="17">
        <f t="shared" si="9"/>
        <v>-47</v>
      </c>
      <c r="M122" s="17">
        <f t="shared" si="10"/>
        <v>-47</v>
      </c>
      <c r="N122" s="17">
        <f t="shared" si="11"/>
        <v>-47</v>
      </c>
      <c r="O122" s="17">
        <f t="shared" si="12"/>
        <v>-47</v>
      </c>
      <c r="P122" s="17">
        <f t="shared" si="13"/>
        <v>-47</v>
      </c>
      <c r="S122" s="124"/>
      <c r="U122" s="124"/>
      <c r="W122" s="124"/>
    </row>
    <row r="123" ht="14.25" customHeight="1">
      <c r="A123" s="70" t="s">
        <v>192</v>
      </c>
      <c r="B123" s="38">
        <v>331.6666666666667</v>
      </c>
      <c r="C123" s="38">
        <f t="shared" si="1"/>
        <v>3.316666667</v>
      </c>
      <c r="D123" s="38">
        <f t="shared" si="2"/>
        <v>4</v>
      </c>
      <c r="E123" s="29">
        <v>1.0</v>
      </c>
      <c r="F123" s="17">
        <f t="shared" si="21"/>
        <v>47</v>
      </c>
      <c r="G123" s="137">
        <f t="shared" si="4"/>
        <v>48</v>
      </c>
      <c r="H123" s="138">
        <f t="shared" si="5"/>
        <v>50.4</v>
      </c>
      <c r="I123" s="139">
        <f t="shared" si="6"/>
        <v>52.92</v>
      </c>
      <c r="J123" s="140">
        <f t="shared" si="7"/>
        <v>55.566</v>
      </c>
      <c r="K123" s="71">
        <f t="shared" si="8"/>
        <v>61.1226</v>
      </c>
      <c r="L123" s="17">
        <f t="shared" si="9"/>
        <v>1</v>
      </c>
      <c r="M123" s="17">
        <f t="shared" si="10"/>
        <v>3.4</v>
      </c>
      <c r="N123" s="17">
        <f t="shared" si="11"/>
        <v>5.92</v>
      </c>
      <c r="O123" s="17">
        <f t="shared" si="12"/>
        <v>8.566</v>
      </c>
      <c r="P123" s="17">
        <f t="shared" si="13"/>
        <v>14.1226</v>
      </c>
      <c r="S123" s="124"/>
      <c r="U123" s="124"/>
      <c r="W123" s="124"/>
    </row>
    <row r="124" ht="14.25" customHeight="1">
      <c r="A124" s="70" t="s">
        <v>193</v>
      </c>
      <c r="B124" s="38">
        <v>1750.0</v>
      </c>
      <c r="C124" s="38">
        <f t="shared" si="1"/>
        <v>17.5</v>
      </c>
      <c r="D124" s="38">
        <f t="shared" si="2"/>
        <v>18</v>
      </c>
      <c r="E124" s="29">
        <v>2.0</v>
      </c>
      <c r="F124" s="17">
        <f t="shared" si="21"/>
        <v>47</v>
      </c>
      <c r="G124" s="137">
        <f t="shared" si="4"/>
        <v>96</v>
      </c>
      <c r="H124" s="138">
        <f t="shared" si="5"/>
        <v>100.8</v>
      </c>
      <c r="I124" s="139">
        <f t="shared" si="6"/>
        <v>105.84</v>
      </c>
      <c r="J124" s="140">
        <f t="shared" si="7"/>
        <v>111.132</v>
      </c>
      <c r="K124" s="71">
        <f t="shared" si="8"/>
        <v>122.2452</v>
      </c>
      <c r="L124" s="17">
        <f t="shared" si="9"/>
        <v>49</v>
      </c>
      <c r="M124" s="17">
        <f t="shared" si="10"/>
        <v>53.8</v>
      </c>
      <c r="N124" s="17">
        <f t="shared" si="11"/>
        <v>58.84</v>
      </c>
      <c r="O124" s="17">
        <f t="shared" si="12"/>
        <v>64.132</v>
      </c>
      <c r="P124" s="17">
        <f t="shared" si="13"/>
        <v>75.2452</v>
      </c>
      <c r="S124" s="124"/>
      <c r="U124" s="124"/>
      <c r="W124" s="124"/>
    </row>
    <row r="125" ht="14.25" customHeight="1">
      <c r="A125" s="70" t="s">
        <v>194</v>
      </c>
      <c r="B125" s="38">
        <v>54.333333333333336</v>
      </c>
      <c r="C125" s="38">
        <f t="shared" si="1"/>
        <v>0.5433333333</v>
      </c>
      <c r="D125" s="38">
        <f t="shared" si="2"/>
        <v>1</v>
      </c>
      <c r="E125" s="29">
        <v>1.0</v>
      </c>
      <c r="F125" s="17">
        <f t="shared" si="21"/>
        <v>47</v>
      </c>
      <c r="G125" s="137">
        <f t="shared" si="4"/>
        <v>48</v>
      </c>
      <c r="H125" s="138">
        <f t="shared" si="5"/>
        <v>50.4</v>
      </c>
      <c r="I125" s="139">
        <f t="shared" si="6"/>
        <v>52.92</v>
      </c>
      <c r="J125" s="140">
        <f t="shared" si="7"/>
        <v>55.566</v>
      </c>
      <c r="K125" s="71">
        <f t="shared" si="8"/>
        <v>61.1226</v>
      </c>
      <c r="L125" s="17">
        <f t="shared" si="9"/>
        <v>1</v>
      </c>
      <c r="M125" s="17">
        <f t="shared" si="10"/>
        <v>3.4</v>
      </c>
      <c r="N125" s="17">
        <f t="shared" si="11"/>
        <v>5.92</v>
      </c>
      <c r="O125" s="17">
        <f t="shared" si="12"/>
        <v>8.566</v>
      </c>
      <c r="P125" s="17">
        <f t="shared" si="13"/>
        <v>14.1226</v>
      </c>
      <c r="S125" s="124"/>
      <c r="U125" s="124"/>
      <c r="W125" s="124"/>
    </row>
    <row r="126" ht="14.25" customHeight="1">
      <c r="A126" s="70" t="s">
        <v>195</v>
      </c>
      <c r="B126" s="38">
        <v>516.6666666666666</v>
      </c>
      <c r="C126" s="38">
        <f t="shared" si="1"/>
        <v>5.166666667</v>
      </c>
      <c r="D126" s="38">
        <f t="shared" si="2"/>
        <v>6</v>
      </c>
      <c r="E126" s="29">
        <v>1.0</v>
      </c>
      <c r="F126" s="17">
        <f t="shared" si="21"/>
        <v>47</v>
      </c>
      <c r="G126" s="137">
        <f t="shared" si="4"/>
        <v>48</v>
      </c>
      <c r="H126" s="138">
        <f t="shared" si="5"/>
        <v>50.4</v>
      </c>
      <c r="I126" s="139">
        <f t="shared" si="6"/>
        <v>52.92</v>
      </c>
      <c r="J126" s="140">
        <f t="shared" si="7"/>
        <v>55.566</v>
      </c>
      <c r="K126" s="71">
        <f t="shared" si="8"/>
        <v>61.1226</v>
      </c>
      <c r="L126" s="17">
        <f t="shared" si="9"/>
        <v>1</v>
      </c>
      <c r="M126" s="17">
        <f t="shared" si="10"/>
        <v>3.4</v>
      </c>
      <c r="N126" s="17">
        <f t="shared" si="11"/>
        <v>5.92</v>
      </c>
      <c r="O126" s="17">
        <f t="shared" si="12"/>
        <v>8.566</v>
      </c>
      <c r="P126" s="17">
        <f t="shared" si="13"/>
        <v>14.1226</v>
      </c>
      <c r="S126" s="124"/>
      <c r="U126" s="124"/>
      <c r="W126" s="124"/>
    </row>
    <row r="127" ht="14.25" customHeight="1">
      <c r="A127" s="70" t="s">
        <v>196</v>
      </c>
      <c r="B127" s="38">
        <v>125.0</v>
      </c>
      <c r="C127" s="38">
        <f t="shared" si="1"/>
        <v>1.25</v>
      </c>
      <c r="D127" s="38">
        <f t="shared" si="2"/>
        <v>2</v>
      </c>
      <c r="E127" s="29">
        <v>1.0</v>
      </c>
      <c r="F127" s="17">
        <f t="shared" si="21"/>
        <v>47</v>
      </c>
      <c r="G127" s="137">
        <f t="shared" si="4"/>
        <v>48</v>
      </c>
      <c r="H127" s="138">
        <f t="shared" si="5"/>
        <v>50.4</v>
      </c>
      <c r="I127" s="139">
        <f t="shared" si="6"/>
        <v>52.92</v>
      </c>
      <c r="J127" s="140">
        <f t="shared" si="7"/>
        <v>55.566</v>
      </c>
      <c r="K127" s="71">
        <f t="shared" si="8"/>
        <v>61.1226</v>
      </c>
      <c r="L127" s="17">
        <f t="shared" si="9"/>
        <v>1</v>
      </c>
      <c r="M127" s="17">
        <f t="shared" si="10"/>
        <v>3.4</v>
      </c>
      <c r="N127" s="17">
        <f t="shared" si="11"/>
        <v>5.92</v>
      </c>
      <c r="O127" s="17">
        <f t="shared" si="12"/>
        <v>8.566</v>
      </c>
      <c r="P127" s="17">
        <f t="shared" si="13"/>
        <v>14.1226</v>
      </c>
      <c r="S127" s="124"/>
      <c r="U127" s="124"/>
      <c r="W127" s="124"/>
    </row>
    <row r="128" ht="14.25" customHeight="1">
      <c r="A128" s="70" t="s">
        <v>197</v>
      </c>
      <c r="B128" s="38">
        <v>219.0</v>
      </c>
      <c r="C128" s="38">
        <f t="shared" si="1"/>
        <v>2.19</v>
      </c>
      <c r="D128" s="38">
        <f t="shared" si="2"/>
        <v>3</v>
      </c>
      <c r="E128" s="29">
        <v>1.0</v>
      </c>
      <c r="F128" s="17">
        <f t="shared" si="21"/>
        <v>47</v>
      </c>
      <c r="G128" s="137">
        <f t="shared" si="4"/>
        <v>48</v>
      </c>
      <c r="H128" s="138">
        <f t="shared" si="5"/>
        <v>50.4</v>
      </c>
      <c r="I128" s="139">
        <f t="shared" si="6"/>
        <v>52.92</v>
      </c>
      <c r="J128" s="140">
        <f t="shared" si="7"/>
        <v>55.566</v>
      </c>
      <c r="K128" s="71">
        <f t="shared" si="8"/>
        <v>61.1226</v>
      </c>
      <c r="L128" s="17">
        <f t="shared" si="9"/>
        <v>1</v>
      </c>
      <c r="M128" s="17">
        <f t="shared" si="10"/>
        <v>3.4</v>
      </c>
      <c r="N128" s="17">
        <f t="shared" si="11"/>
        <v>5.92</v>
      </c>
      <c r="O128" s="17">
        <f t="shared" si="12"/>
        <v>8.566</v>
      </c>
      <c r="P128" s="17">
        <f t="shared" si="13"/>
        <v>14.1226</v>
      </c>
      <c r="S128" s="124"/>
      <c r="U128" s="124"/>
      <c r="W128" s="124"/>
    </row>
    <row r="129" ht="14.25" customHeight="1">
      <c r="A129" s="70" t="s">
        <v>198</v>
      </c>
      <c r="B129" s="38">
        <v>716.6666666666666</v>
      </c>
      <c r="C129" s="38">
        <f t="shared" si="1"/>
        <v>7.166666667</v>
      </c>
      <c r="D129" s="38">
        <f t="shared" si="2"/>
        <v>8</v>
      </c>
      <c r="E129" s="29">
        <v>1.0</v>
      </c>
      <c r="F129" s="17">
        <f t="shared" si="21"/>
        <v>47</v>
      </c>
      <c r="G129" s="137">
        <f t="shared" si="4"/>
        <v>48</v>
      </c>
      <c r="H129" s="138">
        <f t="shared" si="5"/>
        <v>50.4</v>
      </c>
      <c r="I129" s="139">
        <f t="shared" si="6"/>
        <v>52.92</v>
      </c>
      <c r="J129" s="140">
        <f t="shared" si="7"/>
        <v>55.566</v>
      </c>
      <c r="K129" s="71">
        <f t="shared" si="8"/>
        <v>61.1226</v>
      </c>
      <c r="L129" s="17">
        <f t="shared" si="9"/>
        <v>1</v>
      </c>
      <c r="M129" s="17">
        <f t="shared" si="10"/>
        <v>3.4</v>
      </c>
      <c r="N129" s="17">
        <f t="shared" si="11"/>
        <v>5.92</v>
      </c>
      <c r="O129" s="17">
        <f t="shared" si="12"/>
        <v>8.566</v>
      </c>
      <c r="P129" s="17">
        <f t="shared" si="13"/>
        <v>14.1226</v>
      </c>
      <c r="S129" s="124"/>
      <c r="U129" s="124"/>
      <c r="W129" s="124"/>
    </row>
    <row r="130" ht="14.25" customHeight="1">
      <c r="A130" s="70" t="s">
        <v>199</v>
      </c>
      <c r="B130" s="38">
        <v>67.0</v>
      </c>
      <c r="C130" s="38">
        <f t="shared" si="1"/>
        <v>0.67</v>
      </c>
      <c r="D130" s="38">
        <f t="shared" si="2"/>
        <v>1</v>
      </c>
      <c r="E130" s="29">
        <v>1.0</v>
      </c>
      <c r="F130" s="17">
        <f t="shared" si="21"/>
        <v>47</v>
      </c>
      <c r="G130" s="137">
        <f t="shared" si="4"/>
        <v>48</v>
      </c>
      <c r="H130" s="138">
        <f t="shared" si="5"/>
        <v>50.4</v>
      </c>
      <c r="I130" s="139">
        <f t="shared" si="6"/>
        <v>52.92</v>
      </c>
      <c r="J130" s="140">
        <f t="shared" si="7"/>
        <v>55.566</v>
      </c>
      <c r="K130" s="71">
        <f t="shared" si="8"/>
        <v>61.1226</v>
      </c>
      <c r="L130" s="17">
        <f t="shared" si="9"/>
        <v>1</v>
      </c>
      <c r="M130" s="17">
        <f t="shared" si="10"/>
        <v>3.4</v>
      </c>
      <c r="N130" s="17">
        <f t="shared" si="11"/>
        <v>5.92</v>
      </c>
      <c r="O130" s="17">
        <f t="shared" si="12"/>
        <v>8.566</v>
      </c>
      <c r="P130" s="17">
        <f t="shared" si="13"/>
        <v>14.1226</v>
      </c>
      <c r="S130" s="124"/>
      <c r="U130" s="124"/>
      <c r="W130" s="124"/>
    </row>
    <row r="131" ht="14.25" customHeight="1">
      <c r="A131" s="70" t="s">
        <v>200</v>
      </c>
      <c r="B131" s="38">
        <v>820.3333333333334</v>
      </c>
      <c r="C131" s="38">
        <f t="shared" si="1"/>
        <v>8.203333333</v>
      </c>
      <c r="D131" s="38">
        <f t="shared" si="2"/>
        <v>9</v>
      </c>
      <c r="E131" s="29">
        <v>1.0</v>
      </c>
      <c r="F131" s="17">
        <f t="shared" si="21"/>
        <v>47</v>
      </c>
      <c r="G131" s="137">
        <f t="shared" si="4"/>
        <v>48</v>
      </c>
      <c r="H131" s="138">
        <f t="shared" si="5"/>
        <v>50.4</v>
      </c>
      <c r="I131" s="139">
        <f t="shared" si="6"/>
        <v>52.92</v>
      </c>
      <c r="J131" s="140">
        <f t="shared" si="7"/>
        <v>55.566</v>
      </c>
      <c r="K131" s="71">
        <f t="shared" si="8"/>
        <v>61.1226</v>
      </c>
      <c r="L131" s="17">
        <f t="shared" si="9"/>
        <v>1</v>
      </c>
      <c r="M131" s="17">
        <f t="shared" si="10"/>
        <v>3.4</v>
      </c>
      <c r="N131" s="17">
        <f t="shared" si="11"/>
        <v>5.92</v>
      </c>
      <c r="O131" s="17">
        <f t="shared" si="12"/>
        <v>8.566</v>
      </c>
      <c r="P131" s="17">
        <f t="shared" si="13"/>
        <v>14.1226</v>
      </c>
      <c r="S131" s="124"/>
      <c r="U131" s="124"/>
      <c r="W131" s="124"/>
    </row>
    <row r="132" ht="14.25" customHeight="1">
      <c r="A132" s="70" t="s">
        <v>201</v>
      </c>
      <c r="B132" s="38">
        <v>366.3333333333333</v>
      </c>
      <c r="C132" s="38">
        <f t="shared" si="1"/>
        <v>3.663333333</v>
      </c>
      <c r="D132" s="38">
        <f t="shared" si="2"/>
        <v>4</v>
      </c>
      <c r="E132" s="29">
        <v>1.0</v>
      </c>
      <c r="F132" s="17">
        <f t="shared" si="21"/>
        <v>47</v>
      </c>
      <c r="G132" s="137">
        <f t="shared" si="4"/>
        <v>48</v>
      </c>
      <c r="H132" s="138">
        <f t="shared" si="5"/>
        <v>50.4</v>
      </c>
      <c r="I132" s="139">
        <f t="shared" si="6"/>
        <v>52.92</v>
      </c>
      <c r="J132" s="140">
        <f t="shared" si="7"/>
        <v>55.566</v>
      </c>
      <c r="K132" s="71">
        <f t="shared" si="8"/>
        <v>61.1226</v>
      </c>
      <c r="L132" s="17">
        <f t="shared" si="9"/>
        <v>1</v>
      </c>
      <c r="M132" s="17">
        <f t="shared" si="10"/>
        <v>3.4</v>
      </c>
      <c r="N132" s="17">
        <f t="shared" si="11"/>
        <v>5.92</v>
      </c>
      <c r="O132" s="17">
        <f t="shared" si="12"/>
        <v>8.566</v>
      </c>
      <c r="P132" s="17">
        <f t="shared" si="13"/>
        <v>14.1226</v>
      </c>
      <c r="S132" s="124"/>
      <c r="U132" s="124"/>
      <c r="W132" s="124"/>
    </row>
    <row r="133" ht="14.25" customHeight="1">
      <c r="A133" s="70" t="s">
        <v>202</v>
      </c>
      <c r="B133" s="38">
        <v>213.0</v>
      </c>
      <c r="C133" s="38">
        <f t="shared" si="1"/>
        <v>2.13</v>
      </c>
      <c r="D133" s="38">
        <f t="shared" si="2"/>
        <v>3</v>
      </c>
      <c r="E133" s="29">
        <v>1.0</v>
      </c>
      <c r="F133" s="17">
        <f t="shared" si="21"/>
        <v>47</v>
      </c>
      <c r="G133" s="137">
        <f t="shared" si="4"/>
        <v>48</v>
      </c>
      <c r="H133" s="138">
        <f t="shared" si="5"/>
        <v>50.4</v>
      </c>
      <c r="I133" s="139">
        <f t="shared" si="6"/>
        <v>52.92</v>
      </c>
      <c r="J133" s="140">
        <f t="shared" si="7"/>
        <v>55.566</v>
      </c>
      <c r="K133" s="71">
        <f t="shared" si="8"/>
        <v>61.1226</v>
      </c>
      <c r="L133" s="17">
        <f t="shared" si="9"/>
        <v>1</v>
      </c>
      <c r="M133" s="17">
        <f t="shared" si="10"/>
        <v>3.4</v>
      </c>
      <c r="N133" s="17">
        <f t="shared" si="11"/>
        <v>5.92</v>
      </c>
      <c r="O133" s="17">
        <f t="shared" si="12"/>
        <v>8.566</v>
      </c>
      <c r="P133" s="17">
        <f t="shared" si="13"/>
        <v>14.1226</v>
      </c>
      <c r="S133" s="124"/>
      <c r="U133" s="124"/>
      <c r="W133" s="124"/>
    </row>
    <row r="134" ht="14.25" customHeight="1">
      <c r="A134" s="70" t="s">
        <v>203</v>
      </c>
      <c r="B134" s="38">
        <v>0.0</v>
      </c>
      <c r="C134" s="38">
        <f t="shared" si="1"/>
        <v>0</v>
      </c>
      <c r="D134" s="38">
        <f t="shared" si="2"/>
        <v>0</v>
      </c>
      <c r="E134" s="29">
        <v>1.0</v>
      </c>
      <c r="F134" s="17">
        <f t="shared" si="21"/>
        <v>47</v>
      </c>
      <c r="G134" s="137">
        <f t="shared" si="4"/>
        <v>48</v>
      </c>
      <c r="H134" s="138">
        <f t="shared" si="5"/>
        <v>50.4</v>
      </c>
      <c r="I134" s="139">
        <f t="shared" si="6"/>
        <v>52.92</v>
      </c>
      <c r="J134" s="140">
        <f t="shared" si="7"/>
        <v>55.566</v>
      </c>
      <c r="K134" s="71">
        <f t="shared" si="8"/>
        <v>61.1226</v>
      </c>
      <c r="L134" s="17">
        <f t="shared" si="9"/>
        <v>1</v>
      </c>
      <c r="M134" s="17">
        <f t="shared" si="10"/>
        <v>3.4</v>
      </c>
      <c r="N134" s="17">
        <f t="shared" si="11"/>
        <v>5.92</v>
      </c>
      <c r="O134" s="17">
        <f t="shared" si="12"/>
        <v>8.566</v>
      </c>
      <c r="P134" s="17">
        <f t="shared" si="13"/>
        <v>14.1226</v>
      </c>
      <c r="S134" s="124"/>
      <c r="U134" s="124"/>
      <c r="W134" s="124"/>
    </row>
    <row r="135" ht="14.25" customHeight="1">
      <c r="A135" s="70" t="s">
        <v>204</v>
      </c>
      <c r="B135" s="38">
        <v>0.0</v>
      </c>
      <c r="C135" s="38">
        <f t="shared" si="1"/>
        <v>0</v>
      </c>
      <c r="D135" s="38">
        <f t="shared" si="2"/>
        <v>0</v>
      </c>
      <c r="E135" s="29">
        <v>1.0</v>
      </c>
      <c r="F135" s="17">
        <f t="shared" si="21"/>
        <v>47</v>
      </c>
      <c r="G135" s="137">
        <f t="shared" si="4"/>
        <v>48</v>
      </c>
      <c r="H135" s="138">
        <f t="shared" si="5"/>
        <v>50.4</v>
      </c>
      <c r="I135" s="139">
        <f t="shared" si="6"/>
        <v>52.92</v>
      </c>
      <c r="J135" s="140">
        <f t="shared" si="7"/>
        <v>55.566</v>
      </c>
      <c r="K135" s="71">
        <f t="shared" si="8"/>
        <v>61.1226</v>
      </c>
      <c r="L135" s="17">
        <f t="shared" si="9"/>
        <v>1</v>
      </c>
      <c r="M135" s="17">
        <f t="shared" si="10"/>
        <v>3.4</v>
      </c>
      <c r="N135" s="17">
        <f t="shared" si="11"/>
        <v>5.92</v>
      </c>
      <c r="O135" s="17">
        <f t="shared" si="12"/>
        <v>8.566</v>
      </c>
      <c r="P135" s="17">
        <f t="shared" si="13"/>
        <v>14.1226</v>
      </c>
      <c r="S135" s="124"/>
      <c r="U135" s="124"/>
      <c r="W135" s="124"/>
    </row>
    <row r="136" ht="14.25" customHeight="1">
      <c r="A136" s="70" t="s">
        <v>205</v>
      </c>
      <c r="B136" s="38">
        <v>0.0</v>
      </c>
      <c r="C136" s="38">
        <f t="shared" si="1"/>
        <v>0</v>
      </c>
      <c r="D136" s="38">
        <f t="shared" si="2"/>
        <v>0</v>
      </c>
      <c r="E136" s="29">
        <v>1.0</v>
      </c>
      <c r="F136" s="17">
        <f t="shared" si="21"/>
        <v>47</v>
      </c>
      <c r="G136" s="137">
        <f t="shared" si="4"/>
        <v>48</v>
      </c>
      <c r="H136" s="138">
        <f t="shared" si="5"/>
        <v>50.4</v>
      </c>
      <c r="I136" s="139">
        <f t="shared" si="6"/>
        <v>52.92</v>
      </c>
      <c r="J136" s="140">
        <f t="shared" si="7"/>
        <v>55.566</v>
      </c>
      <c r="K136" s="71">
        <f t="shared" si="8"/>
        <v>61.1226</v>
      </c>
      <c r="L136" s="17">
        <f t="shared" si="9"/>
        <v>1</v>
      </c>
      <c r="M136" s="17">
        <f t="shared" si="10"/>
        <v>3.4</v>
      </c>
      <c r="N136" s="17">
        <f t="shared" si="11"/>
        <v>5.92</v>
      </c>
      <c r="O136" s="17">
        <f t="shared" si="12"/>
        <v>8.566</v>
      </c>
      <c r="P136" s="17">
        <f t="shared" si="13"/>
        <v>14.1226</v>
      </c>
      <c r="S136" s="124"/>
      <c r="U136" s="124"/>
      <c r="W136" s="124"/>
    </row>
    <row r="137" ht="14.25" customHeight="1">
      <c r="A137" s="70" t="s">
        <v>206</v>
      </c>
      <c r="B137" s="38">
        <v>0.0</v>
      </c>
      <c r="C137" s="38">
        <f t="shared" si="1"/>
        <v>0</v>
      </c>
      <c r="D137" s="38">
        <f t="shared" si="2"/>
        <v>0</v>
      </c>
      <c r="E137" s="29">
        <v>1.0</v>
      </c>
      <c r="F137" s="17">
        <f t="shared" si="21"/>
        <v>47</v>
      </c>
      <c r="G137" s="137">
        <f t="shared" si="4"/>
        <v>48</v>
      </c>
      <c r="H137" s="138">
        <f t="shared" si="5"/>
        <v>50.4</v>
      </c>
      <c r="I137" s="139">
        <f t="shared" si="6"/>
        <v>52.92</v>
      </c>
      <c r="J137" s="140">
        <f t="shared" si="7"/>
        <v>55.566</v>
      </c>
      <c r="K137" s="71">
        <f t="shared" si="8"/>
        <v>61.1226</v>
      </c>
      <c r="L137" s="17">
        <f t="shared" si="9"/>
        <v>1</v>
      </c>
      <c r="M137" s="17">
        <f t="shared" si="10"/>
        <v>3.4</v>
      </c>
      <c r="N137" s="17">
        <f t="shared" si="11"/>
        <v>5.92</v>
      </c>
      <c r="O137" s="17">
        <f t="shared" si="12"/>
        <v>8.566</v>
      </c>
      <c r="P137" s="17">
        <f t="shared" si="13"/>
        <v>14.1226</v>
      </c>
      <c r="S137" s="124"/>
      <c r="U137" s="124"/>
      <c r="W137" s="124"/>
    </row>
    <row r="138" ht="14.25" customHeight="1">
      <c r="A138" s="70" t="s">
        <v>207</v>
      </c>
      <c r="B138" s="38">
        <v>0.0</v>
      </c>
      <c r="C138" s="38">
        <f t="shared" si="1"/>
        <v>0</v>
      </c>
      <c r="D138" s="38">
        <f t="shared" si="2"/>
        <v>0</v>
      </c>
      <c r="E138" s="29">
        <v>1.0</v>
      </c>
      <c r="F138" s="17">
        <f t="shared" si="21"/>
        <v>47</v>
      </c>
      <c r="G138" s="137">
        <f t="shared" si="4"/>
        <v>48</v>
      </c>
      <c r="H138" s="138">
        <f t="shared" si="5"/>
        <v>50.4</v>
      </c>
      <c r="I138" s="139">
        <f t="shared" si="6"/>
        <v>52.92</v>
      </c>
      <c r="J138" s="140">
        <f t="shared" si="7"/>
        <v>55.566</v>
      </c>
      <c r="K138" s="71">
        <f t="shared" si="8"/>
        <v>61.1226</v>
      </c>
      <c r="L138" s="17">
        <f t="shared" si="9"/>
        <v>1</v>
      </c>
      <c r="M138" s="17">
        <f t="shared" si="10"/>
        <v>3.4</v>
      </c>
      <c r="N138" s="17">
        <f t="shared" si="11"/>
        <v>5.92</v>
      </c>
      <c r="O138" s="17">
        <f t="shared" si="12"/>
        <v>8.566</v>
      </c>
      <c r="P138" s="17">
        <f t="shared" si="13"/>
        <v>14.1226</v>
      </c>
      <c r="S138" s="124"/>
      <c r="U138" s="124"/>
      <c r="W138" s="124"/>
    </row>
    <row r="139" ht="14.25" customHeight="1">
      <c r="A139" s="70" t="s">
        <v>208</v>
      </c>
      <c r="B139" s="38">
        <v>0.0</v>
      </c>
      <c r="C139" s="38">
        <f t="shared" si="1"/>
        <v>0</v>
      </c>
      <c r="D139" s="38">
        <f t="shared" si="2"/>
        <v>0</v>
      </c>
      <c r="E139" s="29">
        <v>1.0</v>
      </c>
      <c r="F139" s="17">
        <f t="shared" si="21"/>
        <v>47</v>
      </c>
      <c r="G139" s="137">
        <f t="shared" si="4"/>
        <v>48</v>
      </c>
      <c r="H139" s="138">
        <f t="shared" si="5"/>
        <v>50.4</v>
      </c>
      <c r="I139" s="139">
        <f t="shared" si="6"/>
        <v>52.92</v>
      </c>
      <c r="J139" s="140">
        <f t="shared" si="7"/>
        <v>55.566</v>
      </c>
      <c r="K139" s="71">
        <f t="shared" si="8"/>
        <v>61.1226</v>
      </c>
      <c r="L139" s="17">
        <f t="shared" si="9"/>
        <v>1</v>
      </c>
      <c r="M139" s="17">
        <f t="shared" si="10"/>
        <v>3.4</v>
      </c>
      <c r="N139" s="17">
        <f t="shared" si="11"/>
        <v>5.92</v>
      </c>
      <c r="O139" s="17">
        <f t="shared" si="12"/>
        <v>8.566</v>
      </c>
      <c r="P139" s="17">
        <f t="shared" si="13"/>
        <v>14.1226</v>
      </c>
      <c r="S139" s="124"/>
      <c r="U139" s="124"/>
      <c r="W139" s="124"/>
    </row>
    <row r="140" ht="14.25" customHeight="1">
      <c r="D140" s="57"/>
      <c r="E140" s="57"/>
      <c r="F140" s="57">
        <f t="shared" ref="F140:K140" si="22">SUM(F4:F139)</f>
        <v>6674</v>
      </c>
      <c r="G140" s="57">
        <f t="shared" si="22"/>
        <v>7008</v>
      </c>
      <c r="H140" s="57">
        <f t="shared" si="22"/>
        <v>7358.4</v>
      </c>
      <c r="I140" s="57">
        <f t="shared" si="22"/>
        <v>7726.32</v>
      </c>
      <c r="J140" s="57">
        <f t="shared" si="22"/>
        <v>8112.636</v>
      </c>
      <c r="K140" s="57">
        <f t="shared" si="22"/>
        <v>8923.8996</v>
      </c>
      <c r="L140" s="57"/>
      <c r="M140" s="57"/>
      <c r="N140" s="57"/>
      <c r="O140" s="57"/>
      <c r="P140" s="57"/>
      <c r="S140" s="124"/>
      <c r="U140" s="124"/>
      <c r="W140" s="124"/>
    </row>
    <row r="141" ht="14.25" customHeight="1">
      <c r="F141" s="57">
        <f t="shared" ref="F141:K141" si="23">F140*12</f>
        <v>80088</v>
      </c>
      <c r="G141" s="57">
        <f t="shared" si="23"/>
        <v>84096</v>
      </c>
      <c r="H141" s="57">
        <f t="shared" si="23"/>
        <v>88300.8</v>
      </c>
      <c r="I141" s="57">
        <f t="shared" si="23"/>
        <v>92715.84</v>
      </c>
      <c r="J141" s="57">
        <f t="shared" si="23"/>
        <v>97351.632</v>
      </c>
      <c r="K141" s="57">
        <f t="shared" si="23"/>
        <v>107086.7952</v>
      </c>
      <c r="L141" s="57"/>
      <c r="M141" s="57"/>
      <c r="N141" s="57"/>
      <c r="O141" s="57"/>
      <c r="P141" s="57"/>
      <c r="S141" s="124"/>
      <c r="U141" s="124"/>
      <c r="W141" s="124"/>
    </row>
    <row r="142" ht="14.25" customHeight="1">
      <c r="H142" s="191"/>
      <c r="I142" s="57"/>
      <c r="J142" s="57"/>
      <c r="K142" s="57"/>
      <c r="L142" s="57"/>
      <c r="M142" s="57"/>
      <c r="N142" s="57"/>
      <c r="O142" s="57"/>
      <c r="P142" s="57"/>
      <c r="S142" s="124"/>
      <c r="U142" s="124"/>
      <c r="W142" s="124"/>
    </row>
    <row r="143" ht="14.25" customHeight="1">
      <c r="H143" s="192"/>
      <c r="I143" s="57"/>
      <c r="J143" s="57"/>
      <c r="K143" s="57"/>
      <c r="L143" s="57"/>
      <c r="M143" s="193"/>
      <c r="N143" s="57"/>
      <c r="O143" s="57"/>
      <c r="P143" s="57"/>
      <c r="S143" s="124"/>
      <c r="U143" s="124"/>
      <c r="W143" s="124"/>
    </row>
    <row r="144" ht="14.25" customHeight="1">
      <c r="H144" s="57"/>
      <c r="I144" s="57"/>
      <c r="J144" s="57"/>
      <c r="K144" s="191"/>
      <c r="L144" s="57"/>
      <c r="M144" s="192"/>
      <c r="N144" s="57"/>
      <c r="O144" s="57"/>
      <c r="P144" s="57"/>
      <c r="S144" s="124"/>
      <c r="U144" s="124"/>
      <c r="W144" s="124"/>
    </row>
    <row r="145" ht="14.25" customHeight="1">
      <c r="H145" s="57"/>
      <c r="I145" s="57"/>
      <c r="J145" s="57"/>
      <c r="K145" s="191"/>
      <c r="L145" s="57"/>
      <c r="M145" s="57"/>
      <c r="N145" s="57"/>
      <c r="O145" s="57"/>
      <c r="P145" s="57"/>
      <c r="S145" s="124"/>
      <c r="U145" s="124"/>
      <c r="W145" s="124"/>
    </row>
    <row r="146" ht="14.25" customHeight="1">
      <c r="H146" s="57"/>
      <c r="I146" s="57"/>
      <c r="J146" s="57"/>
      <c r="K146" s="57"/>
      <c r="L146" s="57"/>
      <c r="M146" s="57"/>
      <c r="N146" s="57"/>
      <c r="O146" s="57"/>
      <c r="P146" s="57"/>
      <c r="S146" s="124"/>
      <c r="U146" s="124"/>
      <c r="W146" s="124"/>
    </row>
    <row r="147" ht="14.25" customHeight="1">
      <c r="H147" s="57"/>
      <c r="I147" s="57"/>
      <c r="J147" s="57"/>
      <c r="K147" s="57"/>
      <c r="L147" s="57"/>
      <c r="M147" s="57"/>
      <c r="N147" s="57"/>
      <c r="O147" s="57"/>
      <c r="P147" s="57"/>
      <c r="S147" s="124"/>
      <c r="U147" s="124"/>
      <c r="W147" s="124"/>
    </row>
    <row r="148" ht="14.25" customHeight="1">
      <c r="H148" s="57"/>
      <c r="I148" s="57"/>
      <c r="J148" s="57"/>
      <c r="K148" s="57"/>
      <c r="L148" s="57"/>
      <c r="M148" s="57"/>
      <c r="N148" s="57"/>
      <c r="O148" s="57"/>
      <c r="P148" s="57"/>
      <c r="S148" s="124"/>
      <c r="U148" s="124"/>
      <c r="W148" s="124"/>
    </row>
    <row r="149" ht="14.25" customHeight="1">
      <c r="H149" s="57"/>
      <c r="I149" s="57"/>
      <c r="J149" s="57"/>
      <c r="K149" s="57"/>
      <c r="L149" s="57"/>
      <c r="M149" s="57"/>
      <c r="N149" s="57"/>
      <c r="O149" s="57"/>
      <c r="P149" s="57"/>
      <c r="S149" s="124"/>
      <c r="U149" s="124"/>
      <c r="W149" s="124"/>
    </row>
    <row r="150" ht="14.25" customHeight="1">
      <c r="H150" s="57"/>
      <c r="I150" s="57"/>
      <c r="J150" s="57"/>
      <c r="K150" s="57"/>
      <c r="L150" s="57"/>
      <c r="M150" s="57"/>
      <c r="N150" s="57"/>
      <c r="O150" s="57"/>
      <c r="P150" s="57"/>
      <c r="S150" s="124"/>
      <c r="U150" s="124"/>
      <c r="W150" s="124"/>
    </row>
    <row r="151" ht="14.25" customHeight="1">
      <c r="H151" s="57"/>
      <c r="I151" s="57"/>
      <c r="J151" s="57"/>
      <c r="K151" s="57"/>
      <c r="L151" s="57"/>
      <c r="M151" s="57"/>
      <c r="N151" s="57"/>
      <c r="O151" s="57"/>
      <c r="P151" s="57"/>
      <c r="S151" s="124"/>
      <c r="U151" s="124"/>
      <c r="W151" s="124"/>
    </row>
    <row r="152" ht="14.25" customHeight="1">
      <c r="H152" s="57"/>
      <c r="I152" s="57"/>
      <c r="J152" s="57"/>
      <c r="K152" s="57"/>
      <c r="L152" s="57"/>
      <c r="M152" s="57"/>
      <c r="N152" s="57"/>
      <c r="O152" s="57"/>
      <c r="P152" s="57"/>
      <c r="S152" s="124"/>
      <c r="U152" s="124"/>
      <c r="W152" s="124"/>
    </row>
    <row r="153" ht="14.25" customHeight="1">
      <c r="H153" s="57"/>
      <c r="I153" s="57"/>
      <c r="J153" s="57"/>
      <c r="K153" s="57"/>
      <c r="L153" s="57"/>
      <c r="M153" s="57"/>
      <c r="N153" s="57"/>
      <c r="O153" s="57"/>
      <c r="P153" s="57"/>
      <c r="S153" s="124"/>
      <c r="U153" s="124"/>
      <c r="W153" s="124"/>
    </row>
    <row r="154" ht="14.25" customHeight="1">
      <c r="H154" s="57"/>
      <c r="I154" s="57"/>
      <c r="J154" s="57"/>
      <c r="K154" s="57"/>
      <c r="L154" s="57"/>
      <c r="M154" s="57"/>
      <c r="N154" s="57"/>
      <c r="O154" s="57"/>
      <c r="P154" s="57"/>
      <c r="S154" s="124"/>
      <c r="U154" s="124"/>
      <c r="W154" s="124"/>
    </row>
    <row r="155" ht="14.25" customHeight="1">
      <c r="H155" s="57"/>
      <c r="I155" s="57"/>
      <c r="J155" s="57"/>
      <c r="K155" s="57"/>
      <c r="L155" s="57"/>
      <c r="M155" s="57"/>
      <c r="N155" s="57"/>
      <c r="O155" s="57"/>
      <c r="P155" s="57"/>
      <c r="S155" s="124"/>
      <c r="U155" s="124"/>
      <c r="W155" s="124"/>
    </row>
    <row r="156" ht="14.25" customHeight="1">
      <c r="H156" s="57"/>
      <c r="I156" s="57"/>
      <c r="J156" s="57"/>
      <c r="K156" s="57"/>
      <c r="L156" s="57"/>
      <c r="M156" s="57"/>
      <c r="N156" s="57"/>
      <c r="O156" s="57"/>
      <c r="P156" s="57"/>
      <c r="S156" s="124"/>
      <c r="U156" s="124"/>
      <c r="W156" s="124"/>
    </row>
    <row r="157" ht="14.25" customHeight="1">
      <c r="H157" s="57"/>
      <c r="I157" s="57"/>
      <c r="J157" s="57"/>
      <c r="K157" s="57"/>
      <c r="L157" s="57"/>
      <c r="M157" s="57"/>
      <c r="N157" s="57"/>
      <c r="O157" s="57"/>
      <c r="P157" s="57"/>
      <c r="Q157" s="57"/>
      <c r="S157" s="124"/>
      <c r="U157" s="124"/>
      <c r="W157" s="124"/>
    </row>
    <row r="158" ht="14.25" customHeight="1">
      <c r="H158" s="1"/>
      <c r="I158" s="1"/>
      <c r="J158" s="1"/>
      <c r="K158" s="1"/>
      <c r="L158" s="1"/>
      <c r="M158" s="1"/>
      <c r="N158" s="1"/>
      <c r="O158" s="1"/>
      <c r="P158" s="1"/>
      <c r="S158" s="124"/>
      <c r="U158" s="124"/>
      <c r="W158" s="124"/>
    </row>
    <row r="159" ht="14.25" customHeight="1">
      <c r="H159" s="1"/>
      <c r="I159" s="1"/>
      <c r="J159" s="1"/>
      <c r="K159" s="1"/>
      <c r="L159" s="1"/>
      <c r="M159" s="1"/>
      <c r="N159" s="1"/>
      <c r="O159" s="1"/>
      <c r="P159" s="1"/>
      <c r="S159" s="124"/>
      <c r="U159" s="124"/>
      <c r="W159" s="124"/>
    </row>
    <row r="160" ht="14.25" customHeight="1">
      <c r="S160" s="124"/>
      <c r="U160" s="124"/>
      <c r="W160" s="124"/>
    </row>
    <row r="161" ht="14.25" customHeight="1">
      <c r="S161" s="124"/>
      <c r="U161" s="124"/>
      <c r="W161" s="124"/>
    </row>
    <row r="162" ht="14.25" customHeight="1">
      <c r="S162" s="124"/>
      <c r="U162" s="124"/>
      <c r="W162" s="124"/>
    </row>
    <row r="163" ht="14.25" customHeight="1">
      <c r="S163" s="124"/>
      <c r="U163" s="124"/>
      <c r="W163" s="124"/>
    </row>
    <row r="164" ht="14.25" customHeight="1">
      <c r="S164" s="124"/>
      <c r="U164" s="124"/>
      <c r="W164" s="124"/>
    </row>
    <row r="165" ht="14.25" customHeight="1">
      <c r="S165" s="124"/>
      <c r="U165" s="124"/>
      <c r="W165" s="124"/>
    </row>
    <row r="166" ht="14.25" customHeight="1">
      <c r="S166" s="124"/>
      <c r="U166" s="124"/>
      <c r="W166" s="124"/>
    </row>
    <row r="167" ht="14.25" customHeight="1">
      <c r="S167" s="124"/>
      <c r="U167" s="124"/>
      <c r="W167" s="124"/>
    </row>
    <row r="168" ht="14.25" customHeight="1">
      <c r="S168" s="124"/>
      <c r="U168" s="124"/>
      <c r="W168" s="124"/>
    </row>
    <row r="169" ht="14.25" customHeight="1">
      <c r="S169" s="124"/>
      <c r="U169" s="124"/>
      <c r="W169" s="124"/>
    </row>
    <row r="170" ht="14.25" customHeight="1">
      <c r="S170" s="124"/>
      <c r="U170" s="124"/>
      <c r="W170" s="124"/>
    </row>
    <row r="171" ht="14.25" customHeight="1">
      <c r="S171" s="124"/>
      <c r="U171" s="124"/>
      <c r="W171" s="124"/>
    </row>
    <row r="172" ht="14.25" customHeight="1">
      <c r="S172" s="124"/>
      <c r="U172" s="124"/>
      <c r="W172" s="124"/>
    </row>
    <row r="173" ht="14.25" customHeight="1">
      <c r="S173" s="124"/>
      <c r="U173" s="124"/>
      <c r="W173" s="124"/>
    </row>
    <row r="174" ht="14.25" customHeight="1">
      <c r="S174" s="124"/>
      <c r="U174" s="124"/>
      <c r="W174" s="124"/>
    </row>
    <row r="175" ht="14.25" customHeight="1">
      <c r="S175" s="124"/>
      <c r="U175" s="124"/>
      <c r="W175" s="124"/>
    </row>
    <row r="176" ht="14.25" customHeight="1">
      <c r="S176" s="124"/>
      <c r="U176" s="124"/>
      <c r="W176" s="124"/>
    </row>
    <row r="177" ht="14.25" customHeight="1">
      <c r="S177" s="124"/>
      <c r="U177" s="124"/>
      <c r="W177" s="124"/>
    </row>
    <row r="178" ht="14.25" customHeight="1">
      <c r="S178" s="124"/>
      <c r="U178" s="124"/>
      <c r="W178" s="124"/>
    </row>
    <row r="179" ht="14.25" customHeight="1">
      <c r="S179" s="124"/>
      <c r="U179" s="124"/>
      <c r="W179" s="124"/>
    </row>
    <row r="180" ht="14.25" customHeight="1">
      <c r="S180" s="124"/>
      <c r="U180" s="124"/>
      <c r="W180" s="124"/>
    </row>
    <row r="181" ht="14.25" customHeight="1">
      <c r="S181" s="124"/>
      <c r="U181" s="124"/>
      <c r="W181" s="124"/>
    </row>
    <row r="182" ht="14.25" customHeight="1">
      <c r="S182" s="124"/>
      <c r="U182" s="124"/>
      <c r="W182" s="124"/>
    </row>
    <row r="183" ht="14.25" customHeight="1">
      <c r="S183" s="124"/>
      <c r="U183" s="124"/>
      <c r="W183" s="124"/>
    </row>
    <row r="184" ht="14.25" customHeight="1">
      <c r="S184" s="124"/>
      <c r="U184" s="124"/>
      <c r="W184" s="124"/>
    </row>
    <row r="185" ht="14.25" customHeight="1">
      <c r="S185" s="124"/>
      <c r="U185" s="124"/>
      <c r="W185" s="124"/>
    </row>
    <row r="186" ht="14.25" customHeight="1">
      <c r="S186" s="124"/>
      <c r="U186" s="124"/>
      <c r="W186" s="124"/>
    </row>
    <row r="187" ht="14.25" customHeight="1">
      <c r="S187" s="124"/>
      <c r="U187" s="124"/>
      <c r="W187" s="124"/>
    </row>
    <row r="188" ht="14.25" customHeight="1">
      <c r="S188" s="124"/>
      <c r="U188" s="124"/>
      <c r="W188" s="124"/>
    </row>
    <row r="189" ht="14.25" customHeight="1">
      <c r="S189" s="124"/>
      <c r="U189" s="124"/>
      <c r="W189" s="124"/>
    </row>
    <row r="190" ht="14.25" customHeight="1">
      <c r="S190" s="124"/>
      <c r="U190" s="124"/>
      <c r="W190" s="124"/>
    </row>
    <row r="191" ht="14.25" customHeight="1">
      <c r="S191" s="124"/>
      <c r="U191" s="124"/>
      <c r="W191" s="124"/>
    </row>
    <row r="192" ht="14.25" customHeight="1">
      <c r="S192" s="124"/>
      <c r="U192" s="124"/>
      <c r="W192" s="124"/>
    </row>
    <row r="193" ht="14.25" customHeight="1">
      <c r="S193" s="124"/>
      <c r="U193" s="124"/>
      <c r="W193" s="124"/>
    </row>
    <row r="194" ht="14.25" customHeight="1">
      <c r="S194" s="124"/>
      <c r="U194" s="124"/>
      <c r="W194" s="124"/>
    </row>
    <row r="195" ht="14.25" customHeight="1">
      <c r="S195" s="124"/>
      <c r="U195" s="124"/>
      <c r="W195" s="124"/>
    </row>
    <row r="196" ht="14.25" customHeight="1">
      <c r="S196" s="124"/>
      <c r="U196" s="124"/>
      <c r="W196" s="124"/>
    </row>
    <row r="197" ht="14.25" customHeight="1">
      <c r="S197" s="124"/>
      <c r="U197" s="124"/>
      <c r="W197" s="124"/>
    </row>
    <row r="198" ht="14.25" customHeight="1">
      <c r="S198" s="124"/>
      <c r="U198" s="124"/>
      <c r="W198" s="124"/>
    </row>
    <row r="199" ht="14.25" customHeight="1">
      <c r="S199" s="124"/>
      <c r="U199" s="124"/>
      <c r="W199" s="124"/>
    </row>
    <row r="200" ht="14.25" customHeight="1">
      <c r="S200" s="124"/>
      <c r="U200" s="124"/>
      <c r="W200" s="124"/>
    </row>
    <row r="201" ht="14.25" customHeight="1">
      <c r="S201" s="124"/>
      <c r="U201" s="124"/>
      <c r="W201" s="124"/>
    </row>
    <row r="202" ht="14.25" customHeight="1">
      <c r="S202" s="124"/>
      <c r="U202" s="124"/>
      <c r="W202" s="124"/>
    </row>
    <row r="203" ht="14.25" customHeight="1">
      <c r="S203" s="124"/>
      <c r="U203" s="124"/>
      <c r="W203" s="124"/>
    </row>
    <row r="204" ht="14.25" customHeight="1">
      <c r="S204" s="124"/>
      <c r="U204" s="124"/>
      <c r="W204" s="124"/>
    </row>
    <row r="205" ht="14.25" customHeight="1">
      <c r="S205" s="124"/>
      <c r="U205" s="124"/>
      <c r="W205" s="124"/>
    </row>
    <row r="206" ht="14.25" customHeight="1">
      <c r="S206" s="124"/>
      <c r="U206" s="124"/>
      <c r="W206" s="124"/>
    </row>
    <row r="207" ht="14.25" customHeight="1">
      <c r="S207" s="124"/>
      <c r="U207" s="124"/>
      <c r="W207" s="124"/>
    </row>
    <row r="208" ht="14.25" customHeight="1">
      <c r="S208" s="124"/>
      <c r="U208" s="124"/>
      <c r="W208" s="124"/>
    </row>
    <row r="209" ht="14.25" customHeight="1">
      <c r="S209" s="124"/>
      <c r="U209" s="124"/>
      <c r="W209" s="124"/>
    </row>
    <row r="210" ht="14.25" customHeight="1">
      <c r="S210" s="124"/>
      <c r="U210" s="124"/>
      <c r="W210" s="124"/>
    </row>
    <row r="211" ht="14.25" customHeight="1">
      <c r="S211" s="124"/>
      <c r="U211" s="124"/>
      <c r="W211" s="124"/>
    </row>
    <row r="212" ht="14.25" customHeight="1">
      <c r="S212" s="124"/>
      <c r="U212" s="124"/>
      <c r="W212" s="124"/>
    </row>
    <row r="213" ht="14.25" customHeight="1">
      <c r="S213" s="124"/>
      <c r="U213" s="124"/>
      <c r="W213" s="124"/>
    </row>
    <row r="214" ht="14.25" customHeight="1">
      <c r="S214" s="124"/>
      <c r="U214" s="124"/>
      <c r="W214" s="124"/>
    </row>
    <row r="215" ht="14.25" customHeight="1">
      <c r="S215" s="124"/>
      <c r="U215" s="124"/>
      <c r="W215" s="124"/>
    </row>
    <row r="216" ht="14.25" customHeight="1">
      <c r="S216" s="124"/>
      <c r="U216" s="124"/>
      <c r="W216" s="124"/>
    </row>
    <row r="217" ht="14.25" customHeight="1">
      <c r="S217" s="124"/>
      <c r="U217" s="124"/>
      <c r="W217" s="124"/>
    </row>
    <row r="218" ht="14.25" customHeight="1">
      <c r="S218" s="124"/>
      <c r="U218" s="124"/>
      <c r="W218" s="124"/>
    </row>
    <row r="219" ht="14.25" customHeight="1">
      <c r="S219" s="124"/>
      <c r="U219" s="124"/>
      <c r="W219" s="124"/>
    </row>
    <row r="220" ht="14.25" customHeight="1">
      <c r="S220" s="124"/>
      <c r="U220" s="124"/>
      <c r="W220" s="124"/>
    </row>
    <row r="221" ht="14.25" customHeight="1">
      <c r="S221" s="124"/>
      <c r="U221" s="124"/>
      <c r="W221" s="124"/>
    </row>
    <row r="222" ht="14.25" customHeight="1">
      <c r="S222" s="124"/>
      <c r="U222" s="124"/>
      <c r="W222" s="124"/>
    </row>
    <row r="223" ht="14.25" customHeight="1">
      <c r="S223" s="124"/>
      <c r="U223" s="124"/>
      <c r="W223" s="124"/>
    </row>
    <row r="224" ht="14.25" customHeight="1">
      <c r="S224" s="124"/>
      <c r="U224" s="124"/>
      <c r="W224" s="124"/>
    </row>
    <row r="225" ht="14.25" customHeight="1">
      <c r="S225" s="124"/>
      <c r="U225" s="124"/>
      <c r="W225" s="124"/>
    </row>
    <row r="226" ht="14.25" customHeight="1">
      <c r="S226" s="124"/>
      <c r="U226" s="124"/>
      <c r="W226" s="124"/>
    </row>
    <row r="227" ht="14.25" customHeight="1">
      <c r="S227" s="124"/>
      <c r="U227" s="124"/>
      <c r="W227" s="124"/>
    </row>
    <row r="228" ht="14.25" customHeight="1">
      <c r="S228" s="124"/>
      <c r="U228" s="124"/>
      <c r="W228" s="124"/>
    </row>
    <row r="229" ht="14.25" customHeight="1">
      <c r="S229" s="124"/>
      <c r="U229" s="124"/>
      <c r="W229" s="124"/>
    </row>
    <row r="230" ht="14.25" customHeight="1">
      <c r="S230" s="124"/>
      <c r="U230" s="124"/>
      <c r="W230" s="124"/>
    </row>
    <row r="231" ht="14.25" customHeight="1">
      <c r="S231" s="124"/>
      <c r="U231" s="124"/>
      <c r="W231" s="124"/>
    </row>
    <row r="232" ht="14.25" customHeight="1">
      <c r="S232" s="124"/>
      <c r="U232" s="124"/>
      <c r="W232" s="124"/>
    </row>
    <row r="233" ht="14.25" customHeight="1">
      <c r="S233" s="124"/>
      <c r="U233" s="124"/>
      <c r="W233" s="124"/>
    </row>
    <row r="234" ht="14.25" customHeight="1">
      <c r="S234" s="124"/>
      <c r="U234" s="124"/>
      <c r="W234" s="124"/>
    </row>
    <row r="235" ht="14.25" customHeight="1">
      <c r="S235" s="124"/>
      <c r="U235" s="124"/>
      <c r="W235" s="124"/>
    </row>
    <row r="236" ht="14.25" customHeight="1">
      <c r="S236" s="124"/>
      <c r="U236" s="124"/>
      <c r="W236" s="124"/>
    </row>
    <row r="237" ht="14.25" customHeight="1">
      <c r="S237" s="124"/>
      <c r="U237" s="124"/>
      <c r="W237" s="124"/>
    </row>
    <row r="238" ht="14.25" customHeight="1">
      <c r="S238" s="124"/>
      <c r="U238" s="124"/>
      <c r="W238" s="124"/>
    </row>
    <row r="239" ht="14.25" customHeight="1">
      <c r="S239" s="124"/>
      <c r="U239" s="124"/>
      <c r="W239" s="124"/>
    </row>
    <row r="240" ht="14.25" customHeight="1">
      <c r="S240" s="124"/>
      <c r="U240" s="124"/>
      <c r="W240" s="124"/>
    </row>
    <row r="241" ht="14.25" customHeight="1">
      <c r="S241" s="124"/>
      <c r="U241" s="124"/>
      <c r="W241" s="124"/>
    </row>
    <row r="242" ht="14.25" customHeight="1">
      <c r="S242" s="124"/>
      <c r="U242" s="124"/>
      <c r="W242" s="124"/>
    </row>
    <row r="243" ht="14.25" customHeight="1">
      <c r="S243" s="124"/>
      <c r="U243" s="124"/>
      <c r="W243" s="124"/>
    </row>
    <row r="244" ht="14.25" customHeight="1">
      <c r="S244" s="124"/>
      <c r="U244" s="124"/>
      <c r="W244" s="124"/>
    </row>
    <row r="245" ht="14.25" customHeight="1">
      <c r="S245" s="124"/>
      <c r="U245" s="124"/>
      <c r="W245" s="124"/>
    </row>
    <row r="246" ht="14.25" customHeight="1">
      <c r="S246" s="124"/>
      <c r="U246" s="124"/>
      <c r="W246" s="124"/>
    </row>
    <row r="247" ht="14.25" customHeight="1">
      <c r="S247" s="124"/>
      <c r="U247" s="124"/>
      <c r="W247" s="124"/>
    </row>
    <row r="248" ht="14.25" customHeight="1">
      <c r="S248" s="124"/>
      <c r="U248" s="124"/>
      <c r="W248" s="124"/>
    </row>
    <row r="249" ht="14.25" customHeight="1">
      <c r="S249" s="124"/>
      <c r="U249" s="124"/>
      <c r="W249" s="124"/>
    </row>
    <row r="250" ht="14.25" customHeight="1">
      <c r="S250" s="124"/>
      <c r="U250" s="124"/>
      <c r="W250" s="124"/>
    </row>
    <row r="251" ht="14.25" customHeight="1">
      <c r="S251" s="124"/>
      <c r="U251" s="124"/>
      <c r="W251" s="124"/>
    </row>
    <row r="252" ht="14.25" customHeight="1">
      <c r="S252" s="124"/>
      <c r="U252" s="124"/>
      <c r="W252" s="124"/>
    </row>
    <row r="253" ht="14.25" customHeight="1">
      <c r="S253" s="124"/>
      <c r="U253" s="124"/>
      <c r="W253" s="124"/>
    </row>
    <row r="254" ht="14.25" customHeight="1">
      <c r="S254" s="124"/>
      <c r="U254" s="124"/>
      <c r="W254" s="124"/>
    </row>
    <row r="255" ht="14.25" customHeight="1">
      <c r="S255" s="124"/>
      <c r="U255" s="124"/>
      <c r="W255" s="124"/>
    </row>
    <row r="256" ht="14.25" customHeight="1">
      <c r="S256" s="124"/>
      <c r="U256" s="124"/>
      <c r="W256" s="124"/>
    </row>
    <row r="257" ht="14.25" customHeight="1">
      <c r="S257" s="124"/>
      <c r="U257" s="124"/>
      <c r="W257" s="124"/>
    </row>
    <row r="258" ht="14.25" customHeight="1">
      <c r="S258" s="124"/>
      <c r="U258" s="124"/>
      <c r="W258" s="124"/>
    </row>
    <row r="259" ht="14.25" customHeight="1">
      <c r="S259" s="124"/>
      <c r="U259" s="124"/>
      <c r="W259" s="124"/>
    </row>
    <row r="260" ht="14.25" customHeight="1">
      <c r="S260" s="124"/>
      <c r="U260" s="124"/>
      <c r="W260" s="124"/>
    </row>
    <row r="261" ht="14.25" customHeight="1">
      <c r="S261" s="124"/>
      <c r="U261" s="124"/>
      <c r="W261" s="124"/>
    </row>
    <row r="262" ht="14.25" customHeight="1">
      <c r="S262" s="124"/>
      <c r="U262" s="124"/>
      <c r="W262" s="124"/>
    </row>
    <row r="263" ht="14.25" customHeight="1">
      <c r="S263" s="124"/>
      <c r="U263" s="124"/>
      <c r="W263" s="124"/>
    </row>
    <row r="264" ht="14.25" customHeight="1">
      <c r="S264" s="124"/>
      <c r="U264" s="124"/>
      <c r="W264" s="124"/>
    </row>
    <row r="265" ht="14.25" customHeight="1">
      <c r="S265" s="124"/>
      <c r="U265" s="124"/>
      <c r="W265" s="124"/>
    </row>
    <row r="266" ht="14.25" customHeight="1">
      <c r="S266" s="124"/>
      <c r="U266" s="124"/>
      <c r="W266" s="124"/>
    </row>
    <row r="267" ht="14.25" customHeight="1">
      <c r="S267" s="124"/>
      <c r="U267" s="124"/>
      <c r="W267" s="124"/>
    </row>
    <row r="268" ht="14.25" customHeight="1">
      <c r="S268" s="124"/>
      <c r="U268" s="124"/>
      <c r="W268" s="124"/>
    </row>
    <row r="269" ht="14.25" customHeight="1">
      <c r="S269" s="124"/>
      <c r="U269" s="124"/>
      <c r="W269" s="124"/>
    </row>
    <row r="270" ht="14.25" customHeight="1">
      <c r="S270" s="124"/>
      <c r="U270" s="124"/>
      <c r="W270" s="124"/>
    </row>
    <row r="271" ht="14.25" customHeight="1">
      <c r="S271" s="124"/>
      <c r="U271" s="124"/>
      <c r="W271" s="124"/>
    </row>
    <row r="272" ht="14.25" customHeight="1">
      <c r="S272" s="124"/>
      <c r="U272" s="124"/>
      <c r="W272" s="124"/>
    </row>
    <row r="273" ht="14.25" customHeight="1">
      <c r="S273" s="124"/>
      <c r="U273" s="124"/>
      <c r="W273" s="124"/>
    </row>
    <row r="274" ht="14.25" customHeight="1">
      <c r="S274" s="124"/>
      <c r="U274" s="124"/>
      <c r="W274" s="124"/>
    </row>
    <row r="275" ht="14.25" customHeight="1">
      <c r="S275" s="124"/>
      <c r="U275" s="124"/>
      <c r="W275" s="124"/>
    </row>
    <row r="276" ht="14.25" customHeight="1">
      <c r="S276" s="124"/>
      <c r="U276" s="124"/>
      <c r="W276" s="124"/>
    </row>
    <row r="277" ht="14.25" customHeight="1">
      <c r="S277" s="124"/>
      <c r="U277" s="124"/>
      <c r="W277" s="124"/>
    </row>
    <row r="278" ht="14.25" customHeight="1">
      <c r="S278" s="124"/>
      <c r="U278" s="124"/>
      <c r="W278" s="124"/>
    </row>
    <row r="279" ht="14.25" customHeight="1">
      <c r="S279" s="124"/>
      <c r="U279" s="124"/>
      <c r="W279" s="124"/>
    </row>
    <row r="280" ht="14.25" customHeight="1">
      <c r="S280" s="124"/>
      <c r="U280" s="124"/>
      <c r="W280" s="124"/>
    </row>
    <row r="281" ht="14.25" customHeight="1">
      <c r="S281" s="124"/>
      <c r="U281" s="124"/>
      <c r="W281" s="124"/>
    </row>
    <row r="282" ht="14.25" customHeight="1">
      <c r="S282" s="124"/>
      <c r="U282" s="124"/>
      <c r="W282" s="124"/>
    </row>
    <row r="283" ht="14.25" customHeight="1">
      <c r="S283" s="124"/>
      <c r="U283" s="124"/>
      <c r="W283" s="124"/>
    </row>
    <row r="284" ht="14.25" customHeight="1">
      <c r="S284" s="124"/>
      <c r="U284" s="124"/>
      <c r="W284" s="124"/>
    </row>
    <row r="285" ht="14.25" customHeight="1">
      <c r="S285" s="124"/>
      <c r="U285" s="124"/>
      <c r="W285" s="124"/>
    </row>
    <row r="286" ht="14.25" customHeight="1">
      <c r="S286" s="124"/>
      <c r="U286" s="124"/>
      <c r="W286" s="124"/>
    </row>
    <row r="287" ht="14.25" customHeight="1">
      <c r="S287" s="124"/>
      <c r="U287" s="124"/>
      <c r="W287" s="124"/>
    </row>
    <row r="288" ht="14.25" customHeight="1">
      <c r="S288" s="124"/>
      <c r="U288" s="124"/>
      <c r="W288" s="124"/>
    </row>
    <row r="289" ht="14.25" customHeight="1">
      <c r="S289" s="124"/>
      <c r="U289" s="124"/>
      <c r="W289" s="124"/>
    </row>
    <row r="290" ht="14.25" customHeight="1">
      <c r="S290" s="124"/>
      <c r="U290" s="124"/>
      <c r="W290" s="124"/>
    </row>
    <row r="291" ht="14.25" customHeight="1">
      <c r="S291" s="124"/>
      <c r="U291" s="124"/>
      <c r="W291" s="124"/>
    </row>
    <row r="292" ht="14.25" customHeight="1">
      <c r="S292" s="124"/>
      <c r="U292" s="124"/>
      <c r="W292" s="124"/>
    </row>
    <row r="293" ht="14.25" customHeight="1">
      <c r="S293" s="124"/>
      <c r="U293" s="124"/>
      <c r="W293" s="124"/>
    </row>
    <row r="294" ht="14.25" customHeight="1">
      <c r="S294" s="124"/>
      <c r="U294" s="124"/>
      <c r="W294" s="124"/>
    </row>
    <row r="295" ht="14.25" customHeight="1">
      <c r="S295" s="124"/>
      <c r="U295" s="124"/>
      <c r="W295" s="124"/>
    </row>
    <row r="296" ht="14.25" customHeight="1">
      <c r="S296" s="124"/>
      <c r="U296" s="124"/>
      <c r="W296" s="124"/>
    </row>
    <row r="297" ht="14.25" customHeight="1">
      <c r="S297" s="124"/>
      <c r="U297" s="124"/>
      <c r="W297" s="124"/>
    </row>
    <row r="298" ht="14.25" customHeight="1">
      <c r="S298" s="124"/>
      <c r="U298" s="124"/>
      <c r="W298" s="124"/>
    </row>
    <row r="299" ht="14.25" customHeight="1">
      <c r="S299" s="124"/>
      <c r="U299" s="124"/>
      <c r="W299" s="124"/>
    </row>
    <row r="300" ht="14.25" customHeight="1">
      <c r="S300" s="124"/>
      <c r="U300" s="124"/>
      <c r="W300" s="124"/>
    </row>
    <row r="301" ht="14.25" customHeight="1">
      <c r="S301" s="124"/>
      <c r="U301" s="124"/>
      <c r="W301" s="124"/>
    </row>
    <row r="302" ht="14.25" customHeight="1">
      <c r="S302" s="124"/>
      <c r="U302" s="124"/>
      <c r="W302" s="124"/>
    </row>
    <row r="303" ht="14.25" customHeight="1">
      <c r="S303" s="124"/>
      <c r="U303" s="124"/>
      <c r="W303" s="124"/>
    </row>
    <row r="304" ht="14.25" customHeight="1">
      <c r="S304" s="124"/>
      <c r="U304" s="124"/>
      <c r="W304" s="124"/>
    </row>
    <row r="305" ht="14.25" customHeight="1">
      <c r="S305" s="124"/>
      <c r="U305" s="124"/>
      <c r="W305" s="124"/>
    </row>
    <row r="306" ht="14.25" customHeight="1">
      <c r="S306" s="124"/>
      <c r="U306" s="124"/>
      <c r="W306" s="124"/>
    </row>
    <row r="307" ht="14.25" customHeight="1">
      <c r="S307" s="124"/>
      <c r="U307" s="124"/>
      <c r="W307" s="124"/>
    </row>
    <row r="308" ht="14.25" customHeight="1">
      <c r="S308" s="124"/>
      <c r="U308" s="124"/>
      <c r="W308" s="124"/>
    </row>
    <row r="309" ht="14.25" customHeight="1">
      <c r="S309" s="124"/>
      <c r="U309" s="124"/>
      <c r="W309" s="124"/>
    </row>
    <row r="310" ht="14.25" customHeight="1">
      <c r="S310" s="124"/>
      <c r="U310" s="124"/>
      <c r="W310" s="124"/>
    </row>
    <row r="311" ht="14.25" customHeight="1">
      <c r="S311" s="124"/>
      <c r="U311" s="124"/>
      <c r="W311" s="124"/>
    </row>
    <row r="312" ht="14.25" customHeight="1">
      <c r="S312" s="124"/>
      <c r="U312" s="124"/>
      <c r="W312" s="124"/>
    </row>
    <row r="313" ht="14.25" customHeight="1">
      <c r="S313" s="124"/>
      <c r="U313" s="124"/>
      <c r="W313" s="124"/>
    </row>
    <row r="314" ht="14.25" customHeight="1">
      <c r="S314" s="124"/>
      <c r="U314" s="124"/>
      <c r="W314" s="124"/>
    </row>
    <row r="315" ht="14.25" customHeight="1">
      <c r="S315" s="124"/>
      <c r="U315" s="124"/>
      <c r="W315" s="124"/>
    </row>
    <row r="316" ht="14.25" customHeight="1">
      <c r="S316" s="124"/>
      <c r="U316" s="124"/>
      <c r="W316" s="124"/>
    </row>
    <row r="317" ht="14.25" customHeight="1">
      <c r="S317" s="124"/>
      <c r="U317" s="124"/>
      <c r="W317" s="124"/>
    </row>
    <row r="318" ht="14.25" customHeight="1">
      <c r="S318" s="124"/>
      <c r="U318" s="124"/>
      <c r="W318" s="124"/>
    </row>
    <row r="319" ht="14.25" customHeight="1">
      <c r="S319" s="124"/>
      <c r="U319" s="124"/>
      <c r="W319" s="124"/>
    </row>
    <row r="320" ht="14.25" customHeight="1">
      <c r="S320" s="124"/>
      <c r="U320" s="124"/>
      <c r="W320" s="124"/>
    </row>
    <row r="321" ht="14.25" customHeight="1">
      <c r="S321" s="124"/>
      <c r="U321" s="124"/>
      <c r="W321" s="124"/>
    </row>
    <row r="322" ht="14.25" customHeight="1">
      <c r="S322" s="124"/>
      <c r="U322" s="124"/>
      <c r="W322" s="124"/>
    </row>
    <row r="323" ht="14.25" customHeight="1">
      <c r="S323" s="124"/>
      <c r="U323" s="124"/>
      <c r="W323" s="124"/>
    </row>
    <row r="324" ht="14.25" customHeight="1">
      <c r="S324" s="124"/>
      <c r="U324" s="124"/>
      <c r="W324" s="124"/>
    </row>
    <row r="325" ht="14.25" customHeight="1">
      <c r="S325" s="124"/>
      <c r="U325" s="124"/>
      <c r="W325" s="124"/>
    </row>
    <row r="326" ht="14.25" customHeight="1">
      <c r="S326" s="124"/>
      <c r="U326" s="124"/>
      <c r="W326" s="124"/>
    </row>
    <row r="327" ht="14.25" customHeight="1">
      <c r="S327" s="124"/>
      <c r="U327" s="124"/>
      <c r="W327" s="124"/>
    </row>
    <row r="328" ht="14.25" customHeight="1">
      <c r="S328" s="124"/>
      <c r="U328" s="124"/>
      <c r="W328" s="124"/>
    </row>
    <row r="329" ht="14.25" customHeight="1">
      <c r="S329" s="124"/>
      <c r="U329" s="124"/>
      <c r="W329" s="124"/>
    </row>
    <row r="330" ht="14.25" customHeight="1">
      <c r="S330" s="124"/>
      <c r="U330" s="124"/>
      <c r="W330" s="124"/>
    </row>
    <row r="331" ht="14.25" customHeight="1">
      <c r="S331" s="124"/>
      <c r="U331" s="124"/>
      <c r="W331" s="124"/>
    </row>
    <row r="332" ht="14.25" customHeight="1">
      <c r="S332" s="124"/>
      <c r="U332" s="124"/>
      <c r="W332" s="124"/>
    </row>
    <row r="333" ht="14.25" customHeight="1">
      <c r="S333" s="124"/>
      <c r="U333" s="124"/>
      <c r="W333" s="124"/>
    </row>
    <row r="334" ht="14.25" customHeight="1">
      <c r="S334" s="124"/>
      <c r="U334" s="124"/>
      <c r="W334" s="124"/>
    </row>
    <row r="335" ht="14.25" customHeight="1">
      <c r="S335" s="124"/>
      <c r="U335" s="124"/>
      <c r="W335" s="124"/>
    </row>
    <row r="336" ht="14.25" customHeight="1">
      <c r="S336" s="124"/>
      <c r="U336" s="124"/>
      <c r="W336" s="124"/>
    </row>
    <row r="337" ht="14.25" customHeight="1">
      <c r="S337" s="124"/>
      <c r="U337" s="124"/>
      <c r="W337" s="124"/>
    </row>
    <row r="338" ht="14.25" customHeight="1">
      <c r="S338" s="124"/>
      <c r="U338" s="124"/>
      <c r="W338" s="124"/>
    </row>
    <row r="339" ht="14.25" customHeight="1">
      <c r="S339" s="124"/>
      <c r="U339" s="124"/>
      <c r="W339" s="124"/>
    </row>
    <row r="340" ht="14.25" customHeight="1">
      <c r="S340" s="124"/>
      <c r="U340" s="124"/>
      <c r="W340" s="124"/>
    </row>
    <row r="341" ht="14.25" customHeight="1">
      <c r="S341" s="124"/>
      <c r="U341" s="124"/>
      <c r="W341" s="124"/>
    </row>
    <row r="342" ht="14.25" customHeight="1">
      <c r="S342" s="124"/>
      <c r="U342" s="124"/>
      <c r="W342" s="124"/>
    </row>
    <row r="343" ht="14.25" customHeight="1">
      <c r="S343" s="124"/>
      <c r="U343" s="124"/>
      <c r="W343" s="124"/>
    </row>
    <row r="344" ht="14.25" customHeight="1">
      <c r="S344" s="124"/>
      <c r="U344" s="124"/>
      <c r="W344" s="124"/>
    </row>
    <row r="345" ht="14.25" customHeight="1">
      <c r="S345" s="124"/>
      <c r="U345" s="124"/>
      <c r="W345" s="124"/>
    </row>
    <row r="346" ht="14.25" customHeight="1">
      <c r="S346" s="124"/>
      <c r="U346" s="124"/>
      <c r="W346" s="124"/>
    </row>
    <row r="347" ht="14.25" customHeight="1">
      <c r="S347" s="124"/>
      <c r="U347" s="124"/>
      <c r="W347" s="124"/>
    </row>
    <row r="348" ht="14.25" customHeight="1">
      <c r="S348" s="124"/>
      <c r="U348" s="124"/>
      <c r="W348" s="124"/>
    </row>
    <row r="349" ht="14.25" customHeight="1">
      <c r="S349" s="124"/>
      <c r="U349" s="124"/>
      <c r="W349" s="124"/>
    </row>
    <row r="350" ht="14.25" customHeight="1">
      <c r="S350" s="124"/>
      <c r="U350" s="124"/>
      <c r="W350" s="124"/>
    </row>
    <row r="351" ht="14.25" customHeight="1">
      <c r="S351" s="124"/>
      <c r="U351" s="124"/>
      <c r="W351" s="124"/>
    </row>
    <row r="352" ht="14.25" customHeight="1">
      <c r="S352" s="124"/>
      <c r="U352" s="124"/>
      <c r="W352" s="124"/>
    </row>
    <row r="353" ht="14.25" customHeight="1">
      <c r="S353" s="124"/>
      <c r="U353" s="124"/>
      <c r="W353" s="124"/>
    </row>
    <row r="354" ht="14.25" customHeight="1">
      <c r="S354" s="124"/>
      <c r="U354" s="124"/>
      <c r="W354" s="124"/>
    </row>
    <row r="355" ht="14.25" customHeight="1">
      <c r="S355" s="124"/>
      <c r="U355" s="124"/>
      <c r="W355" s="124"/>
    </row>
    <row r="356" ht="14.25" customHeight="1">
      <c r="S356" s="124"/>
      <c r="U356" s="124"/>
      <c r="W356" s="124"/>
    </row>
    <row r="357" ht="14.25" customHeight="1">
      <c r="S357" s="124"/>
      <c r="U357" s="124"/>
      <c r="W357" s="124"/>
    </row>
    <row r="358" ht="14.25" customHeight="1">
      <c r="S358" s="124"/>
      <c r="U358" s="124"/>
      <c r="W358" s="124"/>
    </row>
    <row r="359" ht="14.25" customHeight="1">
      <c r="S359" s="124"/>
      <c r="U359" s="124"/>
      <c r="W359" s="124"/>
    </row>
    <row r="360" ht="14.25" customHeight="1">
      <c r="S360" s="124"/>
      <c r="U360" s="124"/>
      <c r="W360" s="124"/>
    </row>
    <row r="361" ht="14.25" customHeight="1">
      <c r="S361" s="124"/>
      <c r="U361" s="124"/>
      <c r="W361" s="124"/>
    </row>
    <row r="362" ht="14.25" customHeight="1">
      <c r="S362" s="124"/>
      <c r="U362" s="124"/>
      <c r="W362" s="124"/>
    </row>
    <row r="363" ht="14.25" customHeight="1">
      <c r="S363" s="124"/>
      <c r="U363" s="124"/>
      <c r="W363" s="124"/>
    </row>
    <row r="364" ht="14.25" customHeight="1">
      <c r="S364" s="124"/>
      <c r="U364" s="124"/>
      <c r="W364" s="124"/>
    </row>
    <row r="365" ht="14.25" customHeight="1">
      <c r="S365" s="124"/>
      <c r="U365" s="124"/>
      <c r="W365" s="124"/>
    </row>
    <row r="366" ht="14.25" customHeight="1">
      <c r="S366" s="124"/>
      <c r="U366" s="124"/>
      <c r="W366" s="124"/>
    </row>
    <row r="367" ht="14.25" customHeight="1">
      <c r="S367" s="124"/>
      <c r="U367" s="124"/>
      <c r="W367" s="124"/>
    </row>
    <row r="368" ht="14.25" customHeight="1">
      <c r="S368" s="124"/>
      <c r="U368" s="124"/>
      <c r="W368" s="124"/>
    </row>
    <row r="369" ht="14.25" customHeight="1">
      <c r="S369" s="124"/>
      <c r="U369" s="124"/>
      <c r="W369" s="124"/>
    </row>
    <row r="370" ht="14.25" customHeight="1">
      <c r="S370" s="124"/>
      <c r="U370" s="124"/>
      <c r="W370" s="124"/>
    </row>
    <row r="371" ht="14.25" customHeight="1">
      <c r="S371" s="124"/>
      <c r="U371" s="124"/>
      <c r="W371" s="124"/>
    </row>
    <row r="372" ht="14.25" customHeight="1">
      <c r="S372" s="124"/>
      <c r="U372" s="124"/>
      <c r="W372" s="124"/>
    </row>
    <row r="373" ht="14.25" customHeight="1">
      <c r="S373" s="124"/>
      <c r="U373" s="124"/>
      <c r="W373" s="124"/>
    </row>
    <row r="374" ht="14.25" customHeight="1">
      <c r="S374" s="124"/>
      <c r="U374" s="124"/>
      <c r="W374" s="124"/>
    </row>
    <row r="375" ht="14.25" customHeight="1">
      <c r="S375" s="124"/>
      <c r="U375" s="124"/>
      <c r="W375" s="124"/>
    </row>
    <row r="376" ht="14.25" customHeight="1">
      <c r="S376" s="124"/>
      <c r="U376" s="124"/>
      <c r="W376" s="124"/>
    </row>
    <row r="377" ht="14.25" customHeight="1">
      <c r="S377" s="124"/>
      <c r="U377" s="124"/>
      <c r="W377" s="124"/>
    </row>
    <row r="378" ht="14.25" customHeight="1">
      <c r="S378" s="124"/>
      <c r="U378" s="124"/>
      <c r="W378" s="124"/>
    </row>
    <row r="379" ht="14.25" customHeight="1">
      <c r="S379" s="124"/>
      <c r="U379" s="124"/>
      <c r="W379" s="124"/>
    </row>
    <row r="380" ht="14.25" customHeight="1">
      <c r="S380" s="124"/>
      <c r="U380" s="124"/>
      <c r="W380" s="124"/>
    </row>
    <row r="381" ht="14.25" customHeight="1">
      <c r="S381" s="124"/>
      <c r="U381" s="124"/>
      <c r="W381" s="124"/>
    </row>
    <row r="382" ht="14.25" customHeight="1">
      <c r="S382" s="124"/>
      <c r="U382" s="124"/>
      <c r="W382" s="124"/>
    </row>
    <row r="383" ht="14.25" customHeight="1">
      <c r="S383" s="124"/>
      <c r="U383" s="124"/>
      <c r="W383" s="124"/>
    </row>
    <row r="384" ht="14.25" customHeight="1">
      <c r="S384" s="124"/>
      <c r="U384" s="124"/>
      <c r="W384" s="124"/>
    </row>
    <row r="385" ht="14.25" customHeight="1">
      <c r="S385" s="124"/>
      <c r="U385" s="124"/>
      <c r="W385" s="124"/>
    </row>
    <row r="386" ht="14.25" customHeight="1">
      <c r="S386" s="124"/>
      <c r="U386" s="124"/>
      <c r="W386" s="124"/>
    </row>
    <row r="387" ht="14.25" customHeight="1">
      <c r="S387" s="124"/>
      <c r="U387" s="124"/>
      <c r="W387" s="124"/>
    </row>
    <row r="388" ht="14.25" customHeight="1">
      <c r="S388" s="124"/>
      <c r="U388" s="124"/>
      <c r="W388" s="124"/>
    </row>
    <row r="389" ht="14.25" customHeight="1">
      <c r="S389" s="124"/>
      <c r="U389" s="124"/>
      <c r="W389" s="124"/>
    </row>
    <row r="390" ht="14.25" customHeight="1">
      <c r="S390" s="124"/>
      <c r="U390" s="124"/>
      <c r="W390" s="124"/>
    </row>
    <row r="391" ht="14.25" customHeight="1">
      <c r="S391" s="124"/>
      <c r="U391" s="124"/>
      <c r="W391" s="124"/>
    </row>
    <row r="392" ht="14.25" customHeight="1">
      <c r="S392" s="124"/>
      <c r="U392" s="124"/>
      <c r="W392" s="124"/>
    </row>
    <row r="393" ht="14.25" customHeight="1">
      <c r="S393" s="124"/>
      <c r="U393" s="124"/>
      <c r="W393" s="124"/>
    </row>
    <row r="394" ht="14.25" customHeight="1">
      <c r="S394" s="124"/>
      <c r="U394" s="124"/>
      <c r="W394" s="124"/>
    </row>
    <row r="395" ht="14.25" customHeight="1">
      <c r="S395" s="124"/>
      <c r="U395" s="124"/>
      <c r="W395" s="124"/>
    </row>
    <row r="396" ht="14.25" customHeight="1">
      <c r="S396" s="124"/>
      <c r="U396" s="124"/>
      <c r="W396" s="124"/>
    </row>
    <row r="397" ht="14.25" customHeight="1">
      <c r="S397" s="124"/>
      <c r="U397" s="124"/>
      <c r="W397" s="124"/>
    </row>
    <row r="398" ht="14.25" customHeight="1">
      <c r="S398" s="124"/>
      <c r="U398" s="124"/>
      <c r="W398" s="124"/>
    </row>
    <row r="399" ht="14.25" customHeight="1">
      <c r="S399" s="124"/>
      <c r="U399" s="124"/>
      <c r="W399" s="124"/>
    </row>
    <row r="400" ht="14.25" customHeight="1">
      <c r="S400" s="124"/>
      <c r="U400" s="124"/>
      <c r="W400" s="124"/>
    </row>
    <row r="401" ht="14.25" customHeight="1">
      <c r="S401" s="124"/>
      <c r="U401" s="124"/>
      <c r="W401" s="124"/>
    </row>
    <row r="402" ht="14.25" customHeight="1">
      <c r="S402" s="124"/>
      <c r="U402" s="124"/>
      <c r="W402" s="124"/>
    </row>
    <row r="403" ht="14.25" customHeight="1">
      <c r="S403" s="124"/>
      <c r="U403" s="124"/>
      <c r="W403" s="124"/>
    </row>
    <row r="404" ht="14.25" customHeight="1">
      <c r="S404" s="124"/>
      <c r="U404" s="124"/>
      <c r="W404" s="124"/>
    </row>
    <row r="405" ht="14.25" customHeight="1">
      <c r="S405" s="124"/>
      <c r="U405" s="124"/>
      <c r="W405" s="124"/>
    </row>
    <row r="406" ht="14.25" customHeight="1">
      <c r="S406" s="124"/>
      <c r="U406" s="124"/>
      <c r="W406" s="124"/>
    </row>
    <row r="407" ht="14.25" customHeight="1">
      <c r="S407" s="124"/>
      <c r="U407" s="124"/>
      <c r="W407" s="124"/>
    </row>
    <row r="408" ht="14.25" customHeight="1">
      <c r="S408" s="124"/>
      <c r="U408" s="124"/>
      <c r="W408" s="124"/>
    </row>
    <row r="409" ht="14.25" customHeight="1">
      <c r="S409" s="124"/>
      <c r="U409" s="124"/>
      <c r="W409" s="124"/>
    </row>
    <row r="410" ht="14.25" customHeight="1">
      <c r="S410" s="124"/>
      <c r="U410" s="124"/>
      <c r="W410" s="124"/>
    </row>
    <row r="411" ht="14.25" customHeight="1">
      <c r="S411" s="124"/>
      <c r="U411" s="124"/>
      <c r="W411" s="124"/>
    </row>
    <row r="412" ht="14.25" customHeight="1">
      <c r="S412" s="124"/>
      <c r="U412" s="124"/>
      <c r="W412" s="124"/>
    </row>
    <row r="413" ht="14.25" customHeight="1">
      <c r="S413" s="124"/>
      <c r="U413" s="124"/>
      <c r="W413" s="124"/>
    </row>
    <row r="414" ht="14.25" customHeight="1">
      <c r="S414" s="124"/>
      <c r="U414" s="124"/>
      <c r="W414" s="124"/>
    </row>
    <row r="415" ht="14.25" customHeight="1">
      <c r="S415" s="124"/>
      <c r="U415" s="124"/>
      <c r="W415" s="124"/>
    </row>
    <row r="416" ht="14.25" customHeight="1">
      <c r="S416" s="124"/>
      <c r="U416" s="124"/>
      <c r="W416" s="124"/>
    </row>
    <row r="417" ht="14.25" customHeight="1">
      <c r="S417" s="124"/>
      <c r="U417" s="124"/>
      <c r="W417" s="124"/>
    </row>
    <row r="418" ht="14.25" customHeight="1">
      <c r="S418" s="124"/>
      <c r="U418" s="124"/>
      <c r="W418" s="124"/>
    </row>
    <row r="419" ht="14.25" customHeight="1">
      <c r="S419" s="124"/>
      <c r="U419" s="124"/>
      <c r="W419" s="124"/>
    </row>
    <row r="420" ht="14.25" customHeight="1">
      <c r="S420" s="124"/>
      <c r="U420" s="124"/>
      <c r="W420" s="124"/>
    </row>
    <row r="421" ht="14.25" customHeight="1">
      <c r="S421" s="124"/>
      <c r="U421" s="124"/>
      <c r="W421" s="124"/>
    </row>
    <row r="422" ht="14.25" customHeight="1">
      <c r="S422" s="124"/>
      <c r="U422" s="124"/>
      <c r="W422" s="124"/>
    </row>
    <row r="423" ht="14.25" customHeight="1">
      <c r="S423" s="124"/>
      <c r="U423" s="124"/>
      <c r="W423" s="124"/>
    </row>
    <row r="424" ht="14.25" customHeight="1">
      <c r="S424" s="124"/>
      <c r="U424" s="124"/>
      <c r="W424" s="124"/>
    </row>
    <row r="425" ht="14.25" customHeight="1">
      <c r="S425" s="124"/>
      <c r="U425" s="124"/>
      <c r="W425" s="124"/>
    </row>
    <row r="426" ht="14.25" customHeight="1">
      <c r="S426" s="124"/>
      <c r="U426" s="124"/>
      <c r="W426" s="124"/>
    </row>
    <row r="427" ht="14.25" customHeight="1">
      <c r="S427" s="124"/>
      <c r="U427" s="124"/>
      <c r="W427" s="124"/>
    </row>
    <row r="428" ht="14.25" customHeight="1">
      <c r="S428" s="124"/>
      <c r="U428" s="124"/>
      <c r="W428" s="124"/>
    </row>
    <row r="429" ht="14.25" customHeight="1">
      <c r="S429" s="124"/>
      <c r="U429" s="124"/>
      <c r="W429" s="124"/>
    </row>
    <row r="430" ht="14.25" customHeight="1">
      <c r="S430" s="124"/>
      <c r="U430" s="124"/>
      <c r="W430" s="124"/>
    </row>
    <row r="431" ht="14.25" customHeight="1">
      <c r="S431" s="124"/>
      <c r="U431" s="124"/>
      <c r="W431" s="124"/>
    </row>
    <row r="432" ht="14.25" customHeight="1">
      <c r="S432" s="124"/>
      <c r="U432" s="124"/>
      <c r="W432" s="124"/>
    </row>
    <row r="433" ht="14.25" customHeight="1">
      <c r="S433" s="124"/>
      <c r="U433" s="124"/>
      <c r="W433" s="124"/>
    </row>
    <row r="434" ht="14.25" customHeight="1">
      <c r="S434" s="124"/>
      <c r="U434" s="124"/>
      <c r="W434" s="124"/>
    </row>
    <row r="435" ht="14.25" customHeight="1">
      <c r="S435" s="124"/>
      <c r="U435" s="124"/>
      <c r="W435" s="124"/>
    </row>
    <row r="436" ht="14.25" customHeight="1">
      <c r="S436" s="124"/>
      <c r="U436" s="124"/>
      <c r="W436" s="124"/>
    </row>
    <row r="437" ht="14.25" customHeight="1">
      <c r="S437" s="124"/>
      <c r="U437" s="124"/>
      <c r="W437" s="124"/>
    </row>
    <row r="438" ht="14.25" customHeight="1">
      <c r="S438" s="124"/>
      <c r="U438" s="124"/>
      <c r="W438" s="124"/>
    </row>
    <row r="439" ht="14.25" customHeight="1">
      <c r="S439" s="124"/>
      <c r="U439" s="124"/>
      <c r="W439" s="124"/>
    </row>
    <row r="440" ht="14.25" customHeight="1">
      <c r="S440" s="124"/>
      <c r="U440" s="124"/>
      <c r="W440" s="124"/>
    </row>
    <row r="441" ht="14.25" customHeight="1">
      <c r="S441" s="124"/>
      <c r="U441" s="124"/>
      <c r="W441" s="124"/>
    </row>
    <row r="442" ht="14.25" customHeight="1">
      <c r="S442" s="124"/>
      <c r="U442" s="124"/>
      <c r="W442" s="124"/>
    </row>
    <row r="443" ht="14.25" customHeight="1">
      <c r="S443" s="124"/>
      <c r="U443" s="124"/>
      <c r="W443" s="124"/>
    </row>
    <row r="444" ht="14.25" customHeight="1">
      <c r="S444" s="124"/>
      <c r="U444" s="124"/>
      <c r="W444" s="124"/>
    </row>
    <row r="445" ht="14.25" customHeight="1">
      <c r="S445" s="124"/>
      <c r="U445" s="124"/>
      <c r="W445" s="124"/>
    </row>
    <row r="446" ht="14.25" customHeight="1">
      <c r="S446" s="124"/>
      <c r="U446" s="124"/>
      <c r="W446" s="124"/>
    </row>
    <row r="447" ht="14.25" customHeight="1">
      <c r="S447" s="124"/>
      <c r="U447" s="124"/>
      <c r="W447" s="124"/>
    </row>
    <row r="448" ht="14.25" customHeight="1">
      <c r="S448" s="124"/>
      <c r="U448" s="124"/>
      <c r="W448" s="124"/>
    </row>
    <row r="449" ht="14.25" customHeight="1">
      <c r="S449" s="124"/>
      <c r="U449" s="124"/>
      <c r="W449" s="124"/>
    </row>
    <row r="450" ht="14.25" customHeight="1">
      <c r="S450" s="124"/>
      <c r="U450" s="124"/>
      <c r="W450" s="124"/>
    </row>
    <row r="451" ht="14.25" customHeight="1">
      <c r="S451" s="124"/>
      <c r="U451" s="124"/>
      <c r="W451" s="124"/>
    </row>
    <row r="452" ht="14.25" customHeight="1">
      <c r="S452" s="124"/>
      <c r="U452" s="124"/>
      <c r="W452" s="124"/>
    </row>
    <row r="453" ht="14.25" customHeight="1">
      <c r="S453" s="124"/>
      <c r="U453" s="124"/>
      <c r="W453" s="124"/>
    </row>
    <row r="454" ht="14.25" customHeight="1">
      <c r="S454" s="124"/>
      <c r="U454" s="124"/>
      <c r="W454" s="124"/>
    </row>
    <row r="455" ht="14.25" customHeight="1">
      <c r="S455" s="124"/>
      <c r="U455" s="124"/>
      <c r="W455" s="124"/>
    </row>
    <row r="456" ht="14.25" customHeight="1">
      <c r="S456" s="124"/>
      <c r="U456" s="124"/>
      <c r="W456" s="124"/>
    </row>
    <row r="457" ht="14.25" customHeight="1">
      <c r="S457" s="124"/>
      <c r="U457" s="124"/>
      <c r="W457" s="124"/>
    </row>
    <row r="458" ht="14.25" customHeight="1">
      <c r="S458" s="124"/>
      <c r="U458" s="124"/>
      <c r="W458" s="124"/>
    </row>
    <row r="459" ht="14.25" customHeight="1">
      <c r="S459" s="124"/>
      <c r="U459" s="124"/>
      <c r="W459" s="124"/>
    </row>
    <row r="460" ht="14.25" customHeight="1">
      <c r="S460" s="124"/>
      <c r="U460" s="124"/>
      <c r="W460" s="124"/>
    </row>
    <row r="461" ht="14.25" customHeight="1">
      <c r="S461" s="124"/>
      <c r="U461" s="124"/>
      <c r="W461" s="124"/>
    </row>
    <row r="462" ht="14.25" customHeight="1">
      <c r="S462" s="124"/>
      <c r="U462" s="124"/>
      <c r="W462" s="124"/>
    </row>
    <row r="463" ht="14.25" customHeight="1">
      <c r="S463" s="124"/>
      <c r="U463" s="124"/>
      <c r="W463" s="124"/>
    </row>
    <row r="464" ht="14.25" customHeight="1">
      <c r="S464" s="124"/>
      <c r="U464" s="124"/>
      <c r="W464" s="124"/>
    </row>
    <row r="465" ht="14.25" customHeight="1">
      <c r="S465" s="124"/>
      <c r="U465" s="124"/>
      <c r="W465" s="124"/>
    </row>
    <row r="466" ht="14.25" customHeight="1">
      <c r="S466" s="124"/>
      <c r="U466" s="124"/>
      <c r="W466" s="124"/>
    </row>
    <row r="467" ht="14.25" customHeight="1">
      <c r="S467" s="124"/>
      <c r="U467" s="124"/>
      <c r="W467" s="124"/>
    </row>
    <row r="468" ht="14.25" customHeight="1">
      <c r="S468" s="124"/>
      <c r="U468" s="124"/>
      <c r="W468" s="124"/>
    </row>
    <row r="469" ht="14.25" customHeight="1">
      <c r="S469" s="124"/>
      <c r="U469" s="124"/>
      <c r="W469" s="124"/>
    </row>
    <row r="470" ht="14.25" customHeight="1">
      <c r="S470" s="124"/>
      <c r="U470" s="124"/>
      <c r="W470" s="124"/>
    </row>
    <row r="471" ht="14.25" customHeight="1">
      <c r="S471" s="124"/>
      <c r="U471" s="124"/>
      <c r="W471" s="124"/>
    </row>
    <row r="472" ht="14.25" customHeight="1">
      <c r="S472" s="124"/>
      <c r="U472" s="124"/>
      <c r="W472" s="124"/>
    </row>
    <row r="473" ht="14.25" customHeight="1">
      <c r="S473" s="124"/>
      <c r="U473" s="124"/>
      <c r="W473" s="124"/>
    </row>
    <row r="474" ht="14.25" customHeight="1">
      <c r="S474" s="124"/>
      <c r="U474" s="124"/>
      <c r="W474" s="124"/>
    </row>
    <row r="475" ht="14.25" customHeight="1">
      <c r="S475" s="124"/>
      <c r="U475" s="124"/>
      <c r="W475" s="124"/>
    </row>
    <row r="476" ht="14.25" customHeight="1">
      <c r="S476" s="124"/>
      <c r="U476" s="124"/>
      <c r="W476" s="124"/>
    </row>
    <row r="477" ht="14.25" customHeight="1">
      <c r="S477" s="124"/>
      <c r="U477" s="124"/>
      <c r="W477" s="124"/>
    </row>
    <row r="478" ht="14.25" customHeight="1">
      <c r="S478" s="124"/>
      <c r="U478" s="124"/>
      <c r="W478" s="124"/>
    </row>
    <row r="479" ht="14.25" customHeight="1">
      <c r="S479" s="124"/>
      <c r="U479" s="124"/>
      <c r="W479" s="124"/>
    </row>
    <row r="480" ht="14.25" customHeight="1">
      <c r="S480" s="124"/>
      <c r="U480" s="124"/>
      <c r="W480" s="124"/>
    </row>
    <row r="481" ht="14.25" customHeight="1">
      <c r="S481" s="124"/>
      <c r="U481" s="124"/>
      <c r="W481" s="124"/>
    </row>
    <row r="482" ht="14.25" customHeight="1">
      <c r="S482" s="124"/>
      <c r="U482" s="124"/>
      <c r="W482" s="124"/>
    </row>
    <row r="483" ht="14.25" customHeight="1">
      <c r="S483" s="124"/>
      <c r="U483" s="124"/>
      <c r="W483" s="124"/>
    </row>
    <row r="484" ht="14.25" customHeight="1">
      <c r="S484" s="124"/>
      <c r="U484" s="124"/>
      <c r="W484" s="124"/>
    </row>
    <row r="485" ht="14.25" customHeight="1">
      <c r="S485" s="124"/>
      <c r="U485" s="124"/>
      <c r="W485" s="124"/>
    </row>
    <row r="486" ht="14.25" customHeight="1">
      <c r="S486" s="124"/>
      <c r="U486" s="124"/>
      <c r="W486" s="124"/>
    </row>
    <row r="487" ht="14.25" customHeight="1">
      <c r="S487" s="124"/>
      <c r="U487" s="124"/>
      <c r="W487" s="124"/>
    </row>
    <row r="488" ht="14.25" customHeight="1">
      <c r="S488" s="124"/>
      <c r="U488" s="124"/>
      <c r="W488" s="124"/>
    </row>
    <row r="489" ht="14.25" customHeight="1">
      <c r="S489" s="124"/>
      <c r="U489" s="124"/>
      <c r="W489" s="124"/>
    </row>
    <row r="490" ht="14.25" customHeight="1">
      <c r="S490" s="124"/>
      <c r="U490" s="124"/>
      <c r="W490" s="124"/>
    </row>
    <row r="491" ht="14.25" customHeight="1">
      <c r="S491" s="124"/>
      <c r="U491" s="124"/>
      <c r="W491" s="124"/>
    </row>
    <row r="492" ht="14.25" customHeight="1">
      <c r="S492" s="124"/>
      <c r="U492" s="124"/>
      <c r="W492" s="124"/>
    </row>
    <row r="493" ht="14.25" customHeight="1">
      <c r="S493" s="124"/>
      <c r="U493" s="124"/>
      <c r="W493" s="124"/>
    </row>
    <row r="494" ht="14.25" customHeight="1">
      <c r="S494" s="124"/>
      <c r="U494" s="124"/>
      <c r="W494" s="124"/>
    </row>
    <row r="495" ht="14.25" customHeight="1">
      <c r="S495" s="124"/>
      <c r="U495" s="124"/>
      <c r="W495" s="124"/>
    </row>
    <row r="496" ht="14.25" customHeight="1">
      <c r="S496" s="124"/>
      <c r="U496" s="124"/>
      <c r="W496" s="124"/>
    </row>
    <row r="497" ht="14.25" customHeight="1">
      <c r="S497" s="124"/>
      <c r="U497" s="124"/>
      <c r="W497" s="124"/>
    </row>
    <row r="498" ht="14.25" customHeight="1">
      <c r="S498" s="124"/>
      <c r="U498" s="124"/>
      <c r="W498" s="124"/>
    </row>
    <row r="499" ht="14.25" customHeight="1">
      <c r="S499" s="124"/>
      <c r="U499" s="124"/>
      <c r="W499" s="124"/>
    </row>
    <row r="500" ht="14.25" customHeight="1">
      <c r="S500" s="124"/>
      <c r="U500" s="124"/>
      <c r="W500" s="124"/>
    </row>
    <row r="501" ht="14.25" customHeight="1">
      <c r="S501" s="124"/>
      <c r="U501" s="124"/>
      <c r="W501" s="124"/>
    </row>
    <row r="502" ht="14.25" customHeight="1">
      <c r="S502" s="124"/>
      <c r="U502" s="124"/>
      <c r="W502" s="124"/>
    </row>
    <row r="503" ht="14.25" customHeight="1">
      <c r="S503" s="124"/>
      <c r="U503" s="124"/>
      <c r="W503" s="124"/>
    </row>
    <row r="504" ht="14.25" customHeight="1">
      <c r="S504" s="124"/>
      <c r="U504" s="124"/>
      <c r="W504" s="124"/>
    </row>
    <row r="505" ht="14.25" customHeight="1">
      <c r="S505" s="124"/>
      <c r="U505" s="124"/>
      <c r="W505" s="124"/>
    </row>
    <row r="506" ht="14.25" customHeight="1">
      <c r="S506" s="124"/>
      <c r="U506" s="124"/>
      <c r="W506" s="124"/>
    </row>
    <row r="507" ht="14.25" customHeight="1">
      <c r="S507" s="124"/>
      <c r="U507" s="124"/>
      <c r="W507" s="124"/>
    </row>
    <row r="508" ht="14.25" customHeight="1">
      <c r="S508" s="124"/>
      <c r="U508" s="124"/>
      <c r="W508" s="124"/>
    </row>
    <row r="509" ht="14.25" customHeight="1">
      <c r="S509" s="124"/>
      <c r="U509" s="124"/>
      <c r="W509" s="124"/>
    </row>
    <row r="510" ht="14.25" customHeight="1">
      <c r="S510" s="124"/>
      <c r="U510" s="124"/>
      <c r="W510" s="124"/>
    </row>
    <row r="511" ht="14.25" customHeight="1">
      <c r="S511" s="124"/>
      <c r="U511" s="124"/>
      <c r="W511" s="124"/>
    </row>
    <row r="512" ht="14.25" customHeight="1">
      <c r="S512" s="124"/>
      <c r="U512" s="124"/>
      <c r="W512" s="124"/>
    </row>
    <row r="513" ht="14.25" customHeight="1">
      <c r="S513" s="124"/>
      <c r="U513" s="124"/>
      <c r="W513" s="124"/>
    </row>
    <row r="514" ht="14.25" customHeight="1">
      <c r="S514" s="124"/>
      <c r="U514" s="124"/>
      <c r="W514" s="124"/>
    </row>
    <row r="515" ht="14.25" customHeight="1">
      <c r="S515" s="124"/>
      <c r="U515" s="124"/>
      <c r="W515" s="124"/>
    </row>
    <row r="516" ht="14.25" customHeight="1">
      <c r="S516" s="124"/>
      <c r="U516" s="124"/>
      <c r="W516" s="124"/>
    </row>
    <row r="517" ht="14.25" customHeight="1">
      <c r="S517" s="124"/>
      <c r="U517" s="124"/>
      <c r="W517" s="124"/>
    </row>
    <row r="518" ht="14.25" customHeight="1">
      <c r="S518" s="124"/>
      <c r="U518" s="124"/>
      <c r="W518" s="124"/>
    </row>
    <row r="519" ht="14.25" customHeight="1">
      <c r="S519" s="124"/>
      <c r="U519" s="124"/>
      <c r="W519" s="124"/>
    </row>
    <row r="520" ht="14.25" customHeight="1">
      <c r="S520" s="124"/>
      <c r="U520" s="124"/>
      <c r="W520" s="124"/>
    </row>
    <row r="521" ht="14.25" customHeight="1">
      <c r="S521" s="124"/>
      <c r="U521" s="124"/>
      <c r="W521" s="124"/>
    </row>
    <row r="522" ht="14.25" customHeight="1">
      <c r="S522" s="124"/>
      <c r="U522" s="124"/>
      <c r="W522" s="124"/>
    </row>
    <row r="523" ht="14.25" customHeight="1">
      <c r="S523" s="124"/>
      <c r="U523" s="124"/>
      <c r="W523" s="124"/>
    </row>
    <row r="524" ht="14.25" customHeight="1">
      <c r="S524" s="124"/>
      <c r="U524" s="124"/>
      <c r="W524" s="124"/>
    </row>
    <row r="525" ht="14.25" customHeight="1">
      <c r="S525" s="124"/>
      <c r="U525" s="124"/>
      <c r="W525" s="124"/>
    </row>
    <row r="526" ht="14.25" customHeight="1">
      <c r="S526" s="124"/>
      <c r="U526" s="124"/>
      <c r="W526" s="124"/>
    </row>
    <row r="527" ht="14.25" customHeight="1">
      <c r="S527" s="124"/>
      <c r="U527" s="124"/>
      <c r="W527" s="124"/>
    </row>
    <row r="528" ht="14.25" customHeight="1">
      <c r="S528" s="124"/>
      <c r="U528" s="124"/>
      <c r="W528" s="124"/>
    </row>
    <row r="529" ht="14.25" customHeight="1">
      <c r="S529" s="124"/>
      <c r="U529" s="124"/>
      <c r="W529" s="124"/>
    </row>
    <row r="530" ht="14.25" customHeight="1">
      <c r="S530" s="124"/>
      <c r="U530" s="124"/>
      <c r="W530" s="124"/>
    </row>
    <row r="531" ht="14.25" customHeight="1">
      <c r="S531" s="124"/>
      <c r="U531" s="124"/>
      <c r="W531" s="124"/>
    </row>
    <row r="532" ht="14.25" customHeight="1">
      <c r="S532" s="124"/>
      <c r="U532" s="124"/>
      <c r="W532" s="124"/>
    </row>
    <row r="533" ht="14.25" customHeight="1">
      <c r="S533" s="124"/>
      <c r="U533" s="124"/>
      <c r="W533" s="124"/>
    </row>
    <row r="534" ht="14.25" customHeight="1">
      <c r="S534" s="124"/>
      <c r="U534" s="124"/>
      <c r="W534" s="124"/>
    </row>
    <row r="535" ht="14.25" customHeight="1">
      <c r="S535" s="124"/>
      <c r="U535" s="124"/>
      <c r="W535" s="124"/>
    </row>
    <row r="536" ht="14.25" customHeight="1">
      <c r="S536" s="124"/>
      <c r="U536" s="124"/>
      <c r="W536" s="124"/>
    </row>
    <row r="537" ht="14.25" customHeight="1">
      <c r="S537" s="124"/>
      <c r="U537" s="124"/>
      <c r="W537" s="124"/>
    </row>
    <row r="538" ht="14.25" customHeight="1">
      <c r="S538" s="124"/>
      <c r="U538" s="124"/>
      <c r="W538" s="124"/>
    </row>
    <row r="539" ht="14.25" customHeight="1">
      <c r="S539" s="124"/>
      <c r="U539" s="124"/>
      <c r="W539" s="124"/>
    </row>
    <row r="540" ht="14.25" customHeight="1">
      <c r="S540" s="124"/>
      <c r="U540" s="124"/>
      <c r="W540" s="124"/>
    </row>
    <row r="541" ht="14.25" customHeight="1">
      <c r="S541" s="124"/>
      <c r="U541" s="124"/>
      <c r="W541" s="124"/>
    </row>
    <row r="542" ht="14.25" customHeight="1">
      <c r="S542" s="124"/>
      <c r="U542" s="124"/>
      <c r="W542" s="124"/>
    </row>
    <row r="543" ht="14.25" customHeight="1">
      <c r="S543" s="124"/>
      <c r="U543" s="124"/>
      <c r="W543" s="124"/>
    </row>
    <row r="544" ht="14.25" customHeight="1">
      <c r="S544" s="124"/>
      <c r="U544" s="124"/>
      <c r="W544" s="124"/>
    </row>
    <row r="545" ht="14.25" customHeight="1">
      <c r="S545" s="124"/>
      <c r="U545" s="124"/>
      <c r="W545" s="124"/>
    </row>
    <row r="546" ht="14.25" customHeight="1">
      <c r="S546" s="124"/>
      <c r="U546" s="124"/>
      <c r="W546" s="124"/>
    </row>
    <row r="547" ht="14.25" customHeight="1">
      <c r="S547" s="124"/>
      <c r="U547" s="124"/>
      <c r="W547" s="124"/>
    </row>
    <row r="548" ht="14.25" customHeight="1">
      <c r="S548" s="124"/>
      <c r="U548" s="124"/>
      <c r="W548" s="124"/>
    </row>
    <row r="549" ht="14.25" customHeight="1">
      <c r="S549" s="124"/>
      <c r="U549" s="124"/>
      <c r="W549" s="124"/>
    </row>
    <row r="550" ht="14.25" customHeight="1">
      <c r="S550" s="124"/>
      <c r="U550" s="124"/>
      <c r="W550" s="124"/>
    </row>
    <row r="551" ht="14.25" customHeight="1">
      <c r="S551" s="124"/>
      <c r="U551" s="124"/>
      <c r="W551" s="124"/>
    </row>
    <row r="552" ht="14.25" customHeight="1">
      <c r="S552" s="124"/>
      <c r="U552" s="124"/>
      <c r="W552" s="124"/>
    </row>
    <row r="553" ht="14.25" customHeight="1">
      <c r="S553" s="124"/>
      <c r="U553" s="124"/>
      <c r="W553" s="124"/>
    </row>
    <row r="554" ht="14.25" customHeight="1">
      <c r="S554" s="124"/>
      <c r="U554" s="124"/>
      <c r="W554" s="124"/>
    </row>
    <row r="555" ht="14.25" customHeight="1">
      <c r="S555" s="124"/>
      <c r="U555" s="124"/>
      <c r="W555" s="124"/>
    </row>
    <row r="556" ht="14.25" customHeight="1">
      <c r="S556" s="124"/>
      <c r="U556" s="124"/>
      <c r="W556" s="124"/>
    </row>
    <row r="557" ht="14.25" customHeight="1">
      <c r="S557" s="124"/>
      <c r="U557" s="124"/>
      <c r="W557" s="124"/>
    </row>
    <row r="558" ht="14.25" customHeight="1">
      <c r="S558" s="124"/>
      <c r="U558" s="124"/>
      <c r="W558" s="124"/>
    </row>
    <row r="559" ht="14.25" customHeight="1">
      <c r="S559" s="124"/>
      <c r="U559" s="124"/>
      <c r="W559" s="124"/>
    </row>
    <row r="560" ht="14.25" customHeight="1">
      <c r="S560" s="124"/>
      <c r="U560" s="124"/>
      <c r="W560" s="124"/>
    </row>
    <row r="561" ht="14.25" customHeight="1">
      <c r="S561" s="124"/>
      <c r="U561" s="124"/>
      <c r="W561" s="124"/>
    </row>
    <row r="562" ht="14.25" customHeight="1">
      <c r="S562" s="124"/>
      <c r="U562" s="124"/>
      <c r="W562" s="124"/>
    </row>
    <row r="563" ht="14.25" customHeight="1">
      <c r="S563" s="124"/>
      <c r="U563" s="124"/>
      <c r="W563" s="124"/>
    </row>
    <row r="564" ht="14.25" customHeight="1">
      <c r="S564" s="124"/>
      <c r="U564" s="124"/>
      <c r="W564" s="124"/>
    </row>
    <row r="565" ht="14.25" customHeight="1">
      <c r="S565" s="124"/>
      <c r="U565" s="124"/>
      <c r="W565" s="124"/>
    </row>
    <row r="566" ht="14.25" customHeight="1">
      <c r="S566" s="124"/>
      <c r="U566" s="124"/>
      <c r="W566" s="124"/>
    </row>
    <row r="567" ht="14.25" customHeight="1">
      <c r="S567" s="124"/>
      <c r="U567" s="124"/>
      <c r="W567" s="124"/>
    </row>
    <row r="568" ht="14.25" customHeight="1">
      <c r="S568" s="124"/>
      <c r="U568" s="124"/>
      <c r="W568" s="124"/>
    </row>
    <row r="569" ht="14.25" customHeight="1">
      <c r="S569" s="124"/>
      <c r="U569" s="124"/>
      <c r="W569" s="124"/>
    </row>
    <row r="570" ht="14.25" customHeight="1">
      <c r="S570" s="124"/>
      <c r="U570" s="124"/>
      <c r="W570" s="124"/>
    </row>
    <row r="571" ht="14.25" customHeight="1">
      <c r="S571" s="124"/>
      <c r="U571" s="124"/>
      <c r="W571" s="124"/>
    </row>
    <row r="572" ht="14.25" customHeight="1">
      <c r="S572" s="124"/>
      <c r="U572" s="124"/>
      <c r="W572" s="124"/>
    </row>
    <row r="573" ht="14.25" customHeight="1">
      <c r="S573" s="124"/>
      <c r="U573" s="124"/>
      <c r="W573" s="124"/>
    </row>
    <row r="574" ht="14.25" customHeight="1">
      <c r="S574" s="124"/>
      <c r="U574" s="124"/>
      <c r="W574" s="124"/>
    </row>
    <row r="575" ht="14.25" customHeight="1">
      <c r="S575" s="124"/>
      <c r="U575" s="124"/>
      <c r="W575" s="124"/>
    </row>
    <row r="576" ht="14.25" customHeight="1">
      <c r="S576" s="124"/>
      <c r="U576" s="124"/>
      <c r="W576" s="124"/>
    </row>
    <row r="577" ht="14.25" customHeight="1">
      <c r="S577" s="124"/>
      <c r="U577" s="124"/>
      <c r="W577" s="124"/>
    </row>
    <row r="578" ht="14.25" customHeight="1">
      <c r="S578" s="124"/>
      <c r="U578" s="124"/>
      <c r="W578" s="124"/>
    </row>
    <row r="579" ht="14.25" customHeight="1">
      <c r="S579" s="124"/>
      <c r="U579" s="124"/>
      <c r="W579" s="124"/>
    </row>
    <row r="580" ht="14.25" customHeight="1">
      <c r="S580" s="124"/>
      <c r="U580" s="124"/>
      <c r="W580" s="124"/>
    </row>
    <row r="581" ht="14.25" customHeight="1">
      <c r="S581" s="124"/>
      <c r="U581" s="124"/>
      <c r="W581" s="124"/>
    </row>
    <row r="582" ht="14.25" customHeight="1">
      <c r="S582" s="124"/>
      <c r="U582" s="124"/>
      <c r="W582" s="124"/>
    </row>
    <row r="583" ht="14.25" customHeight="1">
      <c r="S583" s="124"/>
      <c r="U583" s="124"/>
      <c r="W583" s="124"/>
    </row>
    <row r="584" ht="14.25" customHeight="1">
      <c r="S584" s="124"/>
      <c r="U584" s="124"/>
      <c r="W584" s="124"/>
    </row>
    <row r="585" ht="14.25" customHeight="1">
      <c r="S585" s="124"/>
      <c r="U585" s="124"/>
      <c r="W585" s="124"/>
    </row>
    <row r="586" ht="14.25" customHeight="1">
      <c r="S586" s="124"/>
      <c r="U586" s="124"/>
      <c r="W586" s="124"/>
    </row>
    <row r="587" ht="14.25" customHeight="1">
      <c r="S587" s="124"/>
      <c r="U587" s="124"/>
      <c r="W587" s="124"/>
    </row>
    <row r="588" ht="14.25" customHeight="1">
      <c r="S588" s="124"/>
      <c r="U588" s="124"/>
      <c r="W588" s="124"/>
    </row>
    <row r="589" ht="14.25" customHeight="1">
      <c r="S589" s="124"/>
      <c r="U589" s="124"/>
      <c r="W589" s="124"/>
    </row>
    <row r="590" ht="14.25" customHeight="1">
      <c r="S590" s="124"/>
      <c r="U590" s="124"/>
      <c r="W590" s="124"/>
    </row>
    <row r="591" ht="14.25" customHeight="1">
      <c r="S591" s="124"/>
      <c r="U591" s="124"/>
      <c r="W591" s="124"/>
    </row>
    <row r="592" ht="14.25" customHeight="1">
      <c r="S592" s="124"/>
      <c r="U592" s="124"/>
      <c r="W592" s="124"/>
    </row>
    <row r="593" ht="14.25" customHeight="1">
      <c r="S593" s="124"/>
      <c r="U593" s="124"/>
      <c r="W593" s="124"/>
    </row>
    <row r="594" ht="14.25" customHeight="1">
      <c r="S594" s="124"/>
      <c r="U594" s="124"/>
      <c r="W594" s="124"/>
    </row>
    <row r="595" ht="14.25" customHeight="1">
      <c r="S595" s="124"/>
      <c r="U595" s="124"/>
      <c r="W595" s="124"/>
    </row>
    <row r="596" ht="14.25" customHeight="1">
      <c r="S596" s="124"/>
      <c r="U596" s="124"/>
      <c r="W596" s="124"/>
    </row>
    <row r="597" ht="14.25" customHeight="1">
      <c r="S597" s="124"/>
      <c r="U597" s="124"/>
      <c r="W597" s="124"/>
    </row>
    <row r="598" ht="14.25" customHeight="1">
      <c r="S598" s="124"/>
      <c r="U598" s="124"/>
      <c r="W598" s="124"/>
    </row>
    <row r="599" ht="14.25" customHeight="1">
      <c r="S599" s="124"/>
      <c r="U599" s="124"/>
      <c r="W599" s="124"/>
    </row>
    <row r="600" ht="14.25" customHeight="1">
      <c r="S600" s="124"/>
      <c r="U600" s="124"/>
      <c r="W600" s="124"/>
    </row>
    <row r="601" ht="14.25" customHeight="1">
      <c r="S601" s="124"/>
      <c r="U601" s="124"/>
      <c r="W601" s="124"/>
    </row>
    <row r="602" ht="14.25" customHeight="1">
      <c r="S602" s="124"/>
      <c r="U602" s="124"/>
      <c r="W602" s="124"/>
    </row>
    <row r="603" ht="14.25" customHeight="1">
      <c r="S603" s="124"/>
      <c r="U603" s="124"/>
      <c r="W603" s="124"/>
    </row>
    <row r="604" ht="14.25" customHeight="1">
      <c r="S604" s="124"/>
      <c r="U604" s="124"/>
      <c r="W604" s="124"/>
    </row>
    <row r="605" ht="14.25" customHeight="1">
      <c r="S605" s="124"/>
      <c r="U605" s="124"/>
      <c r="W605" s="124"/>
    </row>
    <row r="606" ht="14.25" customHeight="1">
      <c r="S606" s="124"/>
      <c r="U606" s="124"/>
      <c r="W606" s="124"/>
    </row>
    <row r="607" ht="14.25" customHeight="1">
      <c r="S607" s="124"/>
      <c r="U607" s="124"/>
      <c r="W607" s="124"/>
    </row>
    <row r="608" ht="14.25" customHeight="1">
      <c r="S608" s="124"/>
      <c r="U608" s="124"/>
      <c r="W608" s="124"/>
    </row>
    <row r="609" ht="14.25" customHeight="1">
      <c r="S609" s="124"/>
      <c r="U609" s="124"/>
      <c r="W609" s="124"/>
    </row>
    <row r="610" ht="14.25" customHeight="1">
      <c r="S610" s="124"/>
      <c r="U610" s="124"/>
      <c r="W610" s="124"/>
    </row>
    <row r="611" ht="14.25" customHeight="1">
      <c r="S611" s="124"/>
      <c r="U611" s="124"/>
      <c r="W611" s="124"/>
    </row>
    <row r="612" ht="14.25" customHeight="1">
      <c r="S612" s="124"/>
      <c r="U612" s="124"/>
      <c r="W612" s="124"/>
    </row>
    <row r="613" ht="14.25" customHeight="1">
      <c r="S613" s="124"/>
      <c r="U613" s="124"/>
      <c r="W613" s="124"/>
    </row>
    <row r="614" ht="14.25" customHeight="1">
      <c r="S614" s="124"/>
      <c r="U614" s="124"/>
      <c r="W614" s="124"/>
    </row>
    <row r="615" ht="14.25" customHeight="1">
      <c r="S615" s="124"/>
      <c r="U615" s="124"/>
      <c r="W615" s="124"/>
    </row>
    <row r="616" ht="14.25" customHeight="1">
      <c r="S616" s="124"/>
      <c r="U616" s="124"/>
      <c r="W616" s="124"/>
    </row>
    <row r="617" ht="14.25" customHeight="1">
      <c r="S617" s="124"/>
      <c r="U617" s="124"/>
      <c r="W617" s="124"/>
    </row>
    <row r="618" ht="14.25" customHeight="1">
      <c r="S618" s="124"/>
      <c r="U618" s="124"/>
      <c r="W618" s="124"/>
    </row>
    <row r="619" ht="14.25" customHeight="1">
      <c r="S619" s="124"/>
      <c r="U619" s="124"/>
      <c r="W619" s="124"/>
    </row>
    <row r="620" ht="14.25" customHeight="1">
      <c r="S620" s="124"/>
      <c r="U620" s="124"/>
      <c r="W620" s="124"/>
    </row>
    <row r="621" ht="14.25" customHeight="1">
      <c r="S621" s="124"/>
      <c r="U621" s="124"/>
      <c r="W621" s="124"/>
    </row>
    <row r="622" ht="14.25" customHeight="1">
      <c r="S622" s="124"/>
      <c r="U622" s="124"/>
      <c r="W622" s="124"/>
    </row>
    <row r="623" ht="14.25" customHeight="1">
      <c r="S623" s="124"/>
      <c r="U623" s="124"/>
      <c r="W623" s="124"/>
    </row>
    <row r="624" ht="14.25" customHeight="1">
      <c r="S624" s="124"/>
      <c r="U624" s="124"/>
      <c r="W624" s="124"/>
    </row>
    <row r="625" ht="14.25" customHeight="1">
      <c r="S625" s="124"/>
      <c r="U625" s="124"/>
      <c r="W625" s="124"/>
    </row>
    <row r="626" ht="14.25" customHeight="1">
      <c r="S626" s="124"/>
      <c r="U626" s="124"/>
      <c r="W626" s="124"/>
    </row>
    <row r="627" ht="14.25" customHeight="1">
      <c r="S627" s="124"/>
      <c r="U627" s="124"/>
      <c r="W627" s="124"/>
    </row>
    <row r="628" ht="14.25" customHeight="1">
      <c r="S628" s="124"/>
      <c r="U628" s="124"/>
      <c r="W628" s="124"/>
    </row>
    <row r="629" ht="14.25" customHeight="1">
      <c r="S629" s="124"/>
      <c r="U629" s="124"/>
      <c r="W629" s="124"/>
    </row>
    <row r="630" ht="14.25" customHeight="1">
      <c r="S630" s="124"/>
      <c r="U630" s="124"/>
      <c r="W630" s="124"/>
    </row>
    <row r="631" ht="14.25" customHeight="1">
      <c r="S631" s="124"/>
      <c r="U631" s="124"/>
      <c r="W631" s="124"/>
    </row>
    <row r="632" ht="14.25" customHeight="1">
      <c r="S632" s="124"/>
      <c r="U632" s="124"/>
      <c r="W632" s="124"/>
    </row>
    <row r="633" ht="14.25" customHeight="1">
      <c r="S633" s="124"/>
      <c r="U633" s="124"/>
      <c r="W633" s="124"/>
    </row>
    <row r="634" ht="14.25" customHeight="1">
      <c r="S634" s="124"/>
      <c r="U634" s="124"/>
      <c r="W634" s="124"/>
    </row>
    <row r="635" ht="14.25" customHeight="1">
      <c r="S635" s="124"/>
      <c r="U635" s="124"/>
      <c r="W635" s="124"/>
    </row>
    <row r="636" ht="14.25" customHeight="1">
      <c r="S636" s="124"/>
      <c r="U636" s="124"/>
      <c r="W636" s="124"/>
    </row>
    <row r="637" ht="14.25" customHeight="1">
      <c r="S637" s="124"/>
      <c r="U637" s="124"/>
      <c r="W637" s="124"/>
    </row>
    <row r="638" ht="14.25" customHeight="1">
      <c r="S638" s="124"/>
      <c r="U638" s="124"/>
      <c r="W638" s="124"/>
    </row>
    <row r="639" ht="14.25" customHeight="1">
      <c r="S639" s="124"/>
      <c r="U639" s="124"/>
      <c r="W639" s="124"/>
    </row>
    <row r="640" ht="14.25" customHeight="1">
      <c r="S640" s="124"/>
      <c r="U640" s="124"/>
      <c r="W640" s="124"/>
    </row>
    <row r="641" ht="14.25" customHeight="1">
      <c r="S641" s="124"/>
      <c r="U641" s="124"/>
      <c r="W641" s="124"/>
    </row>
    <row r="642" ht="14.25" customHeight="1">
      <c r="S642" s="124"/>
      <c r="U642" s="124"/>
      <c r="W642" s="124"/>
    </row>
    <row r="643" ht="14.25" customHeight="1">
      <c r="S643" s="124"/>
      <c r="U643" s="124"/>
      <c r="W643" s="124"/>
    </row>
    <row r="644" ht="14.25" customHeight="1">
      <c r="S644" s="124"/>
      <c r="U644" s="124"/>
      <c r="W644" s="124"/>
    </row>
    <row r="645" ht="14.25" customHeight="1">
      <c r="S645" s="124"/>
      <c r="U645" s="124"/>
      <c r="W645" s="124"/>
    </row>
    <row r="646" ht="14.25" customHeight="1">
      <c r="S646" s="124"/>
      <c r="U646" s="124"/>
      <c r="W646" s="124"/>
    </row>
    <row r="647" ht="14.25" customHeight="1">
      <c r="S647" s="124"/>
      <c r="U647" s="124"/>
      <c r="W647" s="124"/>
    </row>
    <row r="648" ht="14.25" customHeight="1">
      <c r="S648" s="124"/>
      <c r="U648" s="124"/>
      <c r="W648" s="124"/>
    </row>
    <row r="649" ht="14.25" customHeight="1">
      <c r="S649" s="124"/>
      <c r="U649" s="124"/>
      <c r="W649" s="124"/>
    </row>
    <row r="650" ht="14.25" customHeight="1">
      <c r="S650" s="124"/>
      <c r="U650" s="124"/>
      <c r="W650" s="124"/>
    </row>
    <row r="651" ht="14.25" customHeight="1">
      <c r="S651" s="124"/>
      <c r="U651" s="124"/>
      <c r="W651" s="124"/>
    </row>
    <row r="652" ht="14.25" customHeight="1">
      <c r="S652" s="124"/>
      <c r="U652" s="124"/>
      <c r="W652" s="124"/>
    </row>
    <row r="653" ht="14.25" customHeight="1">
      <c r="S653" s="124"/>
      <c r="U653" s="124"/>
      <c r="W653" s="124"/>
    </row>
    <row r="654" ht="14.25" customHeight="1">
      <c r="S654" s="124"/>
      <c r="U654" s="124"/>
      <c r="W654" s="124"/>
    </row>
    <row r="655" ht="14.25" customHeight="1">
      <c r="S655" s="124"/>
      <c r="U655" s="124"/>
      <c r="W655" s="124"/>
    </row>
    <row r="656" ht="14.25" customHeight="1">
      <c r="S656" s="124"/>
      <c r="U656" s="124"/>
      <c r="W656" s="124"/>
    </row>
    <row r="657" ht="14.25" customHeight="1">
      <c r="S657" s="124"/>
      <c r="U657" s="124"/>
      <c r="W657" s="124"/>
    </row>
    <row r="658" ht="14.25" customHeight="1">
      <c r="S658" s="124"/>
      <c r="U658" s="124"/>
      <c r="W658" s="124"/>
    </row>
    <row r="659" ht="14.25" customHeight="1">
      <c r="S659" s="124"/>
      <c r="U659" s="124"/>
      <c r="W659" s="124"/>
    </row>
    <row r="660" ht="14.25" customHeight="1">
      <c r="S660" s="124"/>
      <c r="U660" s="124"/>
      <c r="W660" s="124"/>
    </row>
    <row r="661" ht="14.25" customHeight="1">
      <c r="S661" s="124"/>
      <c r="U661" s="124"/>
      <c r="W661" s="124"/>
    </row>
    <row r="662" ht="14.25" customHeight="1">
      <c r="S662" s="124"/>
      <c r="U662" s="124"/>
      <c r="W662" s="124"/>
    </row>
    <row r="663" ht="14.25" customHeight="1">
      <c r="S663" s="124"/>
      <c r="U663" s="124"/>
      <c r="W663" s="124"/>
    </row>
    <row r="664" ht="14.25" customHeight="1">
      <c r="S664" s="124"/>
      <c r="U664" s="124"/>
      <c r="W664" s="124"/>
    </row>
    <row r="665" ht="14.25" customHeight="1">
      <c r="S665" s="124"/>
      <c r="U665" s="124"/>
      <c r="W665" s="124"/>
    </row>
    <row r="666" ht="14.25" customHeight="1">
      <c r="S666" s="124"/>
      <c r="U666" s="124"/>
      <c r="W666" s="124"/>
    </row>
    <row r="667" ht="14.25" customHeight="1">
      <c r="S667" s="124"/>
      <c r="U667" s="124"/>
      <c r="W667" s="124"/>
    </row>
    <row r="668" ht="14.25" customHeight="1">
      <c r="S668" s="124"/>
      <c r="U668" s="124"/>
      <c r="W668" s="124"/>
    </row>
    <row r="669" ht="14.25" customHeight="1">
      <c r="S669" s="124"/>
      <c r="U669" s="124"/>
      <c r="W669" s="124"/>
    </row>
    <row r="670" ht="14.25" customHeight="1">
      <c r="S670" s="124"/>
      <c r="U670" s="124"/>
      <c r="W670" s="124"/>
    </row>
    <row r="671" ht="14.25" customHeight="1">
      <c r="S671" s="124"/>
      <c r="U671" s="124"/>
      <c r="W671" s="124"/>
    </row>
    <row r="672" ht="14.25" customHeight="1">
      <c r="S672" s="124"/>
      <c r="U672" s="124"/>
      <c r="W672" s="124"/>
    </row>
    <row r="673" ht="14.25" customHeight="1">
      <c r="S673" s="124"/>
      <c r="U673" s="124"/>
      <c r="W673" s="124"/>
    </row>
    <row r="674" ht="14.25" customHeight="1">
      <c r="S674" s="124"/>
      <c r="U674" s="124"/>
      <c r="W674" s="124"/>
    </row>
    <row r="675" ht="14.25" customHeight="1">
      <c r="S675" s="124"/>
      <c r="U675" s="124"/>
      <c r="W675" s="124"/>
    </row>
    <row r="676" ht="14.25" customHeight="1">
      <c r="S676" s="124"/>
      <c r="U676" s="124"/>
      <c r="W676" s="124"/>
    </row>
    <row r="677" ht="14.25" customHeight="1">
      <c r="S677" s="124"/>
      <c r="U677" s="124"/>
      <c r="W677" s="124"/>
    </row>
    <row r="678" ht="14.25" customHeight="1">
      <c r="S678" s="124"/>
      <c r="U678" s="124"/>
      <c r="W678" s="124"/>
    </row>
    <row r="679" ht="14.25" customHeight="1">
      <c r="S679" s="124"/>
      <c r="U679" s="124"/>
      <c r="W679" s="124"/>
    </row>
    <row r="680" ht="14.25" customHeight="1">
      <c r="S680" s="124"/>
      <c r="U680" s="124"/>
      <c r="W680" s="124"/>
    </row>
    <row r="681" ht="14.25" customHeight="1">
      <c r="S681" s="124"/>
      <c r="U681" s="124"/>
      <c r="W681" s="124"/>
    </row>
    <row r="682" ht="14.25" customHeight="1">
      <c r="S682" s="124"/>
      <c r="U682" s="124"/>
      <c r="W682" s="124"/>
    </row>
    <row r="683" ht="14.25" customHeight="1">
      <c r="S683" s="124"/>
      <c r="U683" s="124"/>
      <c r="W683" s="124"/>
    </row>
    <row r="684" ht="14.25" customHeight="1">
      <c r="S684" s="124"/>
      <c r="U684" s="124"/>
      <c r="W684" s="124"/>
    </row>
    <row r="685" ht="14.25" customHeight="1">
      <c r="S685" s="124"/>
      <c r="U685" s="124"/>
      <c r="W685" s="124"/>
    </row>
    <row r="686" ht="14.25" customHeight="1">
      <c r="S686" s="124"/>
      <c r="U686" s="124"/>
      <c r="W686" s="124"/>
    </row>
    <row r="687" ht="14.25" customHeight="1">
      <c r="S687" s="124"/>
      <c r="U687" s="124"/>
      <c r="W687" s="124"/>
    </row>
    <row r="688" ht="14.25" customHeight="1">
      <c r="S688" s="124"/>
      <c r="U688" s="124"/>
      <c r="W688" s="124"/>
    </row>
    <row r="689" ht="14.25" customHeight="1">
      <c r="S689" s="124"/>
      <c r="U689" s="124"/>
      <c r="W689" s="124"/>
    </row>
    <row r="690" ht="14.25" customHeight="1">
      <c r="S690" s="124"/>
      <c r="U690" s="124"/>
      <c r="W690" s="124"/>
    </row>
    <row r="691" ht="14.25" customHeight="1">
      <c r="S691" s="124"/>
      <c r="U691" s="124"/>
      <c r="W691" s="124"/>
    </row>
    <row r="692" ht="14.25" customHeight="1">
      <c r="S692" s="124"/>
      <c r="U692" s="124"/>
      <c r="W692" s="124"/>
    </row>
    <row r="693" ht="14.25" customHeight="1">
      <c r="S693" s="124"/>
      <c r="U693" s="124"/>
      <c r="W693" s="124"/>
    </row>
    <row r="694" ht="14.25" customHeight="1">
      <c r="S694" s="124"/>
      <c r="U694" s="124"/>
      <c r="W694" s="124"/>
    </row>
    <row r="695" ht="14.25" customHeight="1">
      <c r="S695" s="124"/>
      <c r="U695" s="124"/>
      <c r="W695" s="124"/>
    </row>
    <row r="696" ht="14.25" customHeight="1">
      <c r="S696" s="124"/>
      <c r="U696" s="124"/>
      <c r="W696" s="124"/>
    </row>
    <row r="697" ht="14.25" customHeight="1">
      <c r="S697" s="124"/>
      <c r="U697" s="124"/>
      <c r="W697" s="124"/>
    </row>
    <row r="698" ht="14.25" customHeight="1">
      <c r="S698" s="124"/>
      <c r="U698" s="124"/>
      <c r="W698" s="124"/>
    </row>
    <row r="699" ht="14.25" customHeight="1">
      <c r="S699" s="124"/>
      <c r="U699" s="124"/>
      <c r="W699" s="124"/>
    </row>
    <row r="700" ht="14.25" customHeight="1">
      <c r="S700" s="124"/>
      <c r="U700" s="124"/>
      <c r="W700" s="124"/>
    </row>
    <row r="701" ht="14.25" customHeight="1">
      <c r="S701" s="124"/>
      <c r="U701" s="124"/>
      <c r="W701" s="124"/>
    </row>
    <row r="702" ht="14.25" customHeight="1">
      <c r="S702" s="124"/>
      <c r="U702" s="124"/>
      <c r="W702" s="124"/>
    </row>
    <row r="703" ht="14.25" customHeight="1">
      <c r="S703" s="124"/>
      <c r="U703" s="124"/>
      <c r="W703" s="124"/>
    </row>
    <row r="704" ht="14.25" customHeight="1">
      <c r="S704" s="124"/>
      <c r="U704" s="124"/>
      <c r="W704" s="124"/>
    </row>
    <row r="705" ht="14.25" customHeight="1">
      <c r="S705" s="124"/>
      <c r="U705" s="124"/>
      <c r="W705" s="124"/>
    </row>
    <row r="706" ht="14.25" customHeight="1">
      <c r="S706" s="124"/>
      <c r="U706" s="124"/>
      <c r="W706" s="124"/>
    </row>
    <row r="707" ht="14.25" customHeight="1">
      <c r="S707" s="124"/>
      <c r="U707" s="124"/>
      <c r="W707" s="124"/>
    </row>
    <row r="708" ht="14.25" customHeight="1">
      <c r="S708" s="124"/>
      <c r="U708" s="124"/>
      <c r="W708" s="124"/>
    </row>
    <row r="709" ht="14.25" customHeight="1">
      <c r="S709" s="124"/>
      <c r="U709" s="124"/>
      <c r="W709" s="124"/>
    </row>
    <row r="710" ht="14.25" customHeight="1">
      <c r="S710" s="124"/>
      <c r="U710" s="124"/>
      <c r="W710" s="124"/>
    </row>
    <row r="711" ht="14.25" customHeight="1">
      <c r="S711" s="124"/>
      <c r="U711" s="124"/>
      <c r="W711" s="124"/>
    </row>
    <row r="712" ht="14.25" customHeight="1">
      <c r="S712" s="124"/>
      <c r="U712" s="124"/>
      <c r="W712" s="124"/>
    </row>
    <row r="713" ht="14.25" customHeight="1">
      <c r="S713" s="124"/>
      <c r="U713" s="124"/>
      <c r="W713" s="124"/>
    </row>
    <row r="714" ht="14.25" customHeight="1">
      <c r="S714" s="124"/>
      <c r="U714" s="124"/>
      <c r="W714" s="124"/>
    </row>
    <row r="715" ht="14.25" customHeight="1">
      <c r="S715" s="124"/>
      <c r="U715" s="124"/>
      <c r="W715" s="124"/>
    </row>
    <row r="716" ht="14.25" customHeight="1">
      <c r="S716" s="124"/>
      <c r="U716" s="124"/>
      <c r="W716" s="124"/>
    </row>
    <row r="717" ht="14.25" customHeight="1">
      <c r="S717" s="124"/>
      <c r="U717" s="124"/>
      <c r="W717" s="124"/>
    </row>
    <row r="718" ht="14.25" customHeight="1">
      <c r="S718" s="124"/>
      <c r="U718" s="124"/>
      <c r="W718" s="124"/>
    </row>
    <row r="719" ht="14.25" customHeight="1">
      <c r="S719" s="124"/>
      <c r="U719" s="124"/>
      <c r="W719" s="124"/>
    </row>
    <row r="720" ht="14.25" customHeight="1">
      <c r="S720" s="124"/>
      <c r="U720" s="124"/>
      <c r="W720" s="124"/>
    </row>
    <row r="721" ht="14.25" customHeight="1">
      <c r="S721" s="124"/>
      <c r="U721" s="124"/>
      <c r="W721" s="124"/>
    </row>
    <row r="722" ht="14.25" customHeight="1">
      <c r="S722" s="124"/>
      <c r="U722" s="124"/>
      <c r="W722" s="124"/>
    </row>
    <row r="723" ht="14.25" customHeight="1">
      <c r="S723" s="124"/>
      <c r="U723" s="124"/>
      <c r="W723" s="124"/>
    </row>
    <row r="724" ht="14.25" customHeight="1">
      <c r="S724" s="124"/>
      <c r="U724" s="124"/>
      <c r="W724" s="124"/>
    </row>
    <row r="725" ht="14.25" customHeight="1">
      <c r="S725" s="124"/>
      <c r="U725" s="124"/>
      <c r="W725" s="124"/>
    </row>
    <row r="726" ht="14.25" customHeight="1">
      <c r="S726" s="124"/>
      <c r="U726" s="124"/>
      <c r="W726" s="124"/>
    </row>
    <row r="727" ht="14.25" customHeight="1">
      <c r="S727" s="124"/>
      <c r="U727" s="124"/>
      <c r="W727" s="124"/>
    </row>
    <row r="728" ht="14.25" customHeight="1">
      <c r="S728" s="124"/>
      <c r="U728" s="124"/>
      <c r="W728" s="124"/>
    </row>
    <row r="729" ht="14.25" customHeight="1">
      <c r="S729" s="124"/>
      <c r="U729" s="124"/>
      <c r="W729" s="124"/>
    </row>
    <row r="730" ht="14.25" customHeight="1">
      <c r="S730" s="124"/>
      <c r="U730" s="124"/>
      <c r="W730" s="124"/>
    </row>
    <row r="731" ht="14.25" customHeight="1">
      <c r="S731" s="124"/>
      <c r="U731" s="124"/>
      <c r="W731" s="124"/>
    </row>
    <row r="732" ht="14.25" customHeight="1">
      <c r="S732" s="124"/>
      <c r="U732" s="124"/>
      <c r="W732" s="124"/>
    </row>
    <row r="733" ht="14.25" customHeight="1">
      <c r="S733" s="124"/>
      <c r="U733" s="124"/>
      <c r="W733" s="124"/>
    </row>
    <row r="734" ht="14.25" customHeight="1">
      <c r="S734" s="124"/>
      <c r="U734" s="124"/>
      <c r="W734" s="124"/>
    </row>
    <row r="735" ht="14.25" customHeight="1">
      <c r="S735" s="124"/>
      <c r="U735" s="124"/>
      <c r="W735" s="124"/>
    </row>
    <row r="736" ht="14.25" customHeight="1">
      <c r="S736" s="124"/>
      <c r="U736" s="124"/>
      <c r="W736" s="124"/>
    </row>
    <row r="737" ht="14.25" customHeight="1">
      <c r="S737" s="124"/>
      <c r="U737" s="124"/>
      <c r="W737" s="124"/>
    </row>
    <row r="738" ht="14.25" customHeight="1">
      <c r="S738" s="124"/>
      <c r="U738" s="124"/>
      <c r="W738" s="124"/>
    </row>
    <row r="739" ht="14.25" customHeight="1">
      <c r="S739" s="124"/>
      <c r="U739" s="124"/>
      <c r="W739" s="124"/>
    </row>
    <row r="740" ht="14.25" customHeight="1">
      <c r="S740" s="124"/>
      <c r="U740" s="124"/>
      <c r="W740" s="124"/>
    </row>
    <row r="741" ht="14.25" customHeight="1">
      <c r="S741" s="124"/>
      <c r="U741" s="124"/>
      <c r="W741" s="124"/>
    </row>
    <row r="742" ht="14.25" customHeight="1">
      <c r="S742" s="124"/>
      <c r="U742" s="124"/>
      <c r="W742" s="124"/>
    </row>
    <row r="743" ht="14.25" customHeight="1">
      <c r="S743" s="124"/>
      <c r="U743" s="124"/>
      <c r="W743" s="124"/>
    </row>
    <row r="744" ht="14.25" customHeight="1">
      <c r="S744" s="124"/>
      <c r="U744" s="124"/>
      <c r="W744" s="124"/>
    </row>
    <row r="745" ht="14.25" customHeight="1">
      <c r="S745" s="124"/>
      <c r="U745" s="124"/>
      <c r="W745" s="124"/>
    </row>
    <row r="746" ht="14.25" customHeight="1">
      <c r="S746" s="124"/>
      <c r="U746" s="124"/>
      <c r="W746" s="124"/>
    </row>
    <row r="747" ht="14.25" customHeight="1">
      <c r="S747" s="124"/>
      <c r="U747" s="124"/>
      <c r="W747" s="124"/>
    </row>
    <row r="748" ht="14.25" customHeight="1">
      <c r="S748" s="124"/>
      <c r="U748" s="124"/>
      <c r="W748" s="124"/>
    </row>
    <row r="749" ht="14.25" customHeight="1">
      <c r="S749" s="124"/>
      <c r="U749" s="124"/>
      <c r="W749" s="124"/>
    </row>
    <row r="750" ht="14.25" customHeight="1">
      <c r="S750" s="124"/>
      <c r="U750" s="124"/>
      <c r="W750" s="124"/>
    </row>
    <row r="751" ht="14.25" customHeight="1">
      <c r="S751" s="124"/>
      <c r="U751" s="124"/>
      <c r="W751" s="124"/>
    </row>
    <row r="752" ht="14.25" customHeight="1">
      <c r="S752" s="124"/>
      <c r="U752" s="124"/>
      <c r="W752" s="124"/>
    </row>
    <row r="753" ht="14.25" customHeight="1">
      <c r="S753" s="124"/>
      <c r="U753" s="124"/>
      <c r="W753" s="124"/>
    </row>
    <row r="754" ht="14.25" customHeight="1">
      <c r="S754" s="124"/>
      <c r="U754" s="124"/>
      <c r="W754" s="124"/>
    </row>
    <row r="755" ht="14.25" customHeight="1">
      <c r="S755" s="124"/>
      <c r="U755" s="124"/>
      <c r="W755" s="124"/>
    </row>
    <row r="756" ht="14.25" customHeight="1">
      <c r="S756" s="124"/>
      <c r="U756" s="124"/>
      <c r="W756" s="124"/>
    </row>
    <row r="757" ht="14.25" customHeight="1">
      <c r="S757" s="124"/>
      <c r="U757" s="124"/>
      <c r="W757" s="124"/>
    </row>
    <row r="758" ht="14.25" customHeight="1">
      <c r="S758" s="124"/>
      <c r="U758" s="124"/>
      <c r="W758" s="124"/>
    </row>
    <row r="759" ht="14.25" customHeight="1">
      <c r="S759" s="124"/>
      <c r="U759" s="124"/>
      <c r="W759" s="124"/>
    </row>
    <row r="760" ht="14.25" customHeight="1">
      <c r="S760" s="124"/>
      <c r="U760" s="124"/>
      <c r="W760" s="124"/>
    </row>
    <row r="761" ht="14.25" customHeight="1">
      <c r="S761" s="124"/>
      <c r="U761" s="124"/>
      <c r="W761" s="124"/>
    </row>
    <row r="762" ht="14.25" customHeight="1">
      <c r="S762" s="124"/>
      <c r="U762" s="124"/>
      <c r="W762" s="124"/>
    </row>
    <row r="763" ht="14.25" customHeight="1">
      <c r="S763" s="124"/>
      <c r="U763" s="124"/>
      <c r="W763" s="124"/>
    </row>
    <row r="764" ht="14.25" customHeight="1">
      <c r="S764" s="124"/>
      <c r="U764" s="124"/>
      <c r="W764" s="124"/>
    </row>
    <row r="765" ht="14.25" customHeight="1">
      <c r="S765" s="124"/>
      <c r="U765" s="124"/>
      <c r="W765" s="124"/>
    </row>
    <row r="766" ht="14.25" customHeight="1">
      <c r="S766" s="124"/>
      <c r="U766" s="124"/>
      <c r="W766" s="124"/>
    </row>
    <row r="767" ht="14.25" customHeight="1">
      <c r="S767" s="124"/>
      <c r="U767" s="124"/>
      <c r="W767" s="124"/>
    </row>
    <row r="768" ht="14.25" customHeight="1">
      <c r="S768" s="124"/>
      <c r="U768" s="124"/>
      <c r="W768" s="124"/>
    </row>
    <row r="769" ht="14.25" customHeight="1">
      <c r="S769" s="124"/>
      <c r="U769" s="124"/>
      <c r="W769" s="124"/>
    </row>
    <row r="770" ht="14.25" customHeight="1">
      <c r="S770" s="124"/>
      <c r="U770" s="124"/>
      <c r="W770" s="124"/>
    </row>
    <row r="771" ht="14.25" customHeight="1">
      <c r="S771" s="124"/>
      <c r="U771" s="124"/>
      <c r="W771" s="124"/>
    </row>
    <row r="772" ht="14.25" customHeight="1">
      <c r="S772" s="124"/>
      <c r="U772" s="124"/>
      <c r="W772" s="124"/>
    </row>
    <row r="773" ht="14.25" customHeight="1">
      <c r="S773" s="124"/>
      <c r="U773" s="124"/>
      <c r="W773" s="124"/>
    </row>
    <row r="774" ht="14.25" customHeight="1">
      <c r="S774" s="124"/>
      <c r="U774" s="124"/>
      <c r="W774" s="124"/>
    </row>
    <row r="775" ht="14.25" customHeight="1">
      <c r="S775" s="124"/>
      <c r="U775" s="124"/>
      <c r="W775" s="124"/>
    </row>
    <row r="776" ht="14.25" customHeight="1">
      <c r="S776" s="124"/>
      <c r="U776" s="124"/>
      <c r="W776" s="124"/>
    </row>
    <row r="777" ht="14.25" customHeight="1">
      <c r="S777" s="124"/>
      <c r="U777" s="124"/>
      <c r="W777" s="124"/>
    </row>
    <row r="778" ht="14.25" customHeight="1">
      <c r="S778" s="124"/>
      <c r="U778" s="124"/>
      <c r="W778" s="124"/>
    </row>
    <row r="779" ht="14.25" customHeight="1">
      <c r="S779" s="124"/>
      <c r="U779" s="124"/>
      <c r="W779" s="124"/>
    </row>
    <row r="780" ht="14.25" customHeight="1">
      <c r="S780" s="124"/>
      <c r="U780" s="124"/>
      <c r="W780" s="124"/>
    </row>
    <row r="781" ht="14.25" customHeight="1">
      <c r="S781" s="124"/>
      <c r="U781" s="124"/>
      <c r="W781" s="124"/>
    </row>
    <row r="782" ht="14.25" customHeight="1">
      <c r="S782" s="124"/>
      <c r="U782" s="124"/>
      <c r="W782" s="124"/>
    </row>
    <row r="783" ht="14.25" customHeight="1">
      <c r="S783" s="124"/>
      <c r="U783" s="124"/>
      <c r="W783" s="124"/>
    </row>
    <row r="784" ht="14.25" customHeight="1">
      <c r="S784" s="124"/>
      <c r="U784" s="124"/>
      <c r="W784" s="124"/>
    </row>
    <row r="785" ht="14.25" customHeight="1">
      <c r="S785" s="124"/>
      <c r="U785" s="124"/>
      <c r="W785" s="124"/>
    </row>
    <row r="786" ht="14.25" customHeight="1">
      <c r="S786" s="124"/>
      <c r="U786" s="124"/>
      <c r="W786" s="124"/>
    </row>
    <row r="787" ht="14.25" customHeight="1">
      <c r="S787" s="124"/>
      <c r="U787" s="124"/>
      <c r="W787" s="124"/>
    </row>
    <row r="788" ht="14.25" customHeight="1">
      <c r="S788" s="124"/>
      <c r="U788" s="124"/>
      <c r="W788" s="124"/>
    </row>
    <row r="789" ht="14.25" customHeight="1">
      <c r="S789" s="124"/>
      <c r="U789" s="124"/>
      <c r="W789" s="124"/>
    </row>
    <row r="790" ht="14.25" customHeight="1">
      <c r="S790" s="124"/>
      <c r="U790" s="124"/>
      <c r="W790" s="124"/>
    </row>
    <row r="791" ht="14.25" customHeight="1">
      <c r="S791" s="124"/>
      <c r="U791" s="124"/>
      <c r="W791" s="124"/>
    </row>
    <row r="792" ht="14.25" customHeight="1">
      <c r="S792" s="124"/>
      <c r="U792" s="124"/>
      <c r="W792" s="124"/>
    </row>
    <row r="793" ht="14.25" customHeight="1">
      <c r="S793" s="124"/>
      <c r="U793" s="124"/>
      <c r="W793" s="124"/>
    </row>
    <row r="794" ht="14.25" customHeight="1">
      <c r="S794" s="124"/>
      <c r="U794" s="124"/>
      <c r="W794" s="124"/>
    </row>
    <row r="795" ht="14.25" customHeight="1">
      <c r="S795" s="124"/>
      <c r="U795" s="124"/>
      <c r="W795" s="124"/>
    </row>
    <row r="796" ht="14.25" customHeight="1">
      <c r="S796" s="124"/>
      <c r="U796" s="124"/>
      <c r="W796" s="124"/>
    </row>
    <row r="797" ht="14.25" customHeight="1">
      <c r="S797" s="124"/>
      <c r="U797" s="124"/>
      <c r="W797" s="124"/>
    </row>
    <row r="798" ht="14.25" customHeight="1">
      <c r="S798" s="124"/>
      <c r="U798" s="124"/>
      <c r="W798" s="124"/>
    </row>
    <row r="799" ht="14.25" customHeight="1">
      <c r="S799" s="124"/>
      <c r="U799" s="124"/>
      <c r="W799" s="124"/>
    </row>
    <row r="800" ht="14.25" customHeight="1">
      <c r="S800" s="124"/>
      <c r="U800" s="124"/>
      <c r="W800" s="124"/>
    </row>
    <row r="801" ht="14.25" customHeight="1">
      <c r="S801" s="124"/>
      <c r="U801" s="124"/>
      <c r="W801" s="124"/>
    </row>
    <row r="802" ht="14.25" customHeight="1">
      <c r="S802" s="124"/>
      <c r="U802" s="124"/>
      <c r="W802" s="124"/>
    </row>
    <row r="803" ht="14.25" customHeight="1">
      <c r="S803" s="124"/>
      <c r="U803" s="124"/>
      <c r="W803" s="124"/>
    </row>
    <row r="804" ht="14.25" customHeight="1">
      <c r="S804" s="124"/>
      <c r="U804" s="124"/>
      <c r="W804" s="124"/>
    </row>
    <row r="805" ht="14.25" customHeight="1">
      <c r="S805" s="124"/>
      <c r="U805" s="124"/>
      <c r="W805" s="124"/>
    </row>
    <row r="806" ht="14.25" customHeight="1">
      <c r="S806" s="124"/>
      <c r="U806" s="124"/>
      <c r="W806" s="124"/>
    </row>
    <row r="807" ht="14.25" customHeight="1">
      <c r="S807" s="124"/>
      <c r="U807" s="124"/>
      <c r="W807" s="124"/>
    </row>
    <row r="808" ht="14.25" customHeight="1">
      <c r="S808" s="124"/>
      <c r="U808" s="124"/>
      <c r="W808" s="124"/>
    </row>
    <row r="809" ht="14.25" customHeight="1">
      <c r="S809" s="124"/>
      <c r="U809" s="124"/>
      <c r="W809" s="124"/>
    </row>
    <row r="810" ht="14.25" customHeight="1">
      <c r="S810" s="124"/>
      <c r="U810" s="124"/>
      <c r="W810" s="124"/>
    </row>
    <row r="811" ht="14.25" customHeight="1">
      <c r="S811" s="124"/>
      <c r="U811" s="124"/>
      <c r="W811" s="124"/>
    </row>
    <row r="812" ht="14.25" customHeight="1">
      <c r="S812" s="124"/>
      <c r="U812" s="124"/>
      <c r="W812" s="124"/>
    </row>
    <row r="813" ht="14.25" customHeight="1">
      <c r="S813" s="124"/>
      <c r="U813" s="124"/>
      <c r="W813" s="124"/>
    </row>
    <row r="814" ht="14.25" customHeight="1">
      <c r="S814" s="124"/>
      <c r="U814" s="124"/>
      <c r="W814" s="124"/>
    </row>
    <row r="815" ht="14.25" customHeight="1">
      <c r="S815" s="124"/>
      <c r="U815" s="124"/>
      <c r="W815" s="124"/>
    </row>
    <row r="816" ht="14.25" customHeight="1">
      <c r="S816" s="124"/>
      <c r="U816" s="124"/>
      <c r="W816" s="124"/>
    </row>
    <row r="817" ht="14.25" customHeight="1">
      <c r="S817" s="124"/>
      <c r="U817" s="124"/>
      <c r="W817" s="124"/>
    </row>
    <row r="818" ht="14.25" customHeight="1">
      <c r="S818" s="124"/>
      <c r="U818" s="124"/>
      <c r="W818" s="124"/>
    </row>
    <row r="819" ht="14.25" customHeight="1">
      <c r="S819" s="124"/>
      <c r="U819" s="124"/>
      <c r="W819" s="124"/>
    </row>
    <row r="820" ht="14.25" customHeight="1">
      <c r="S820" s="124"/>
      <c r="U820" s="124"/>
      <c r="W820" s="124"/>
    </row>
    <row r="821" ht="14.25" customHeight="1">
      <c r="S821" s="124"/>
      <c r="U821" s="124"/>
      <c r="W821" s="124"/>
    </row>
    <row r="822" ht="14.25" customHeight="1">
      <c r="S822" s="124"/>
      <c r="U822" s="124"/>
      <c r="W822" s="124"/>
    </row>
    <row r="823" ht="14.25" customHeight="1">
      <c r="S823" s="124"/>
      <c r="U823" s="124"/>
      <c r="W823" s="124"/>
    </row>
    <row r="824" ht="14.25" customHeight="1">
      <c r="S824" s="124"/>
      <c r="U824" s="124"/>
      <c r="W824" s="124"/>
    </row>
    <row r="825" ht="14.25" customHeight="1">
      <c r="S825" s="124"/>
      <c r="U825" s="124"/>
      <c r="W825" s="124"/>
    </row>
    <row r="826" ht="14.25" customHeight="1">
      <c r="S826" s="124"/>
      <c r="U826" s="124"/>
      <c r="W826" s="124"/>
    </row>
    <row r="827" ht="14.25" customHeight="1">
      <c r="S827" s="124"/>
      <c r="U827" s="124"/>
      <c r="W827" s="124"/>
    </row>
    <row r="828" ht="14.25" customHeight="1">
      <c r="S828" s="124"/>
      <c r="U828" s="124"/>
      <c r="W828" s="124"/>
    </row>
    <row r="829" ht="14.25" customHeight="1">
      <c r="S829" s="124"/>
      <c r="U829" s="124"/>
      <c r="W829" s="124"/>
    </row>
    <row r="830" ht="14.25" customHeight="1">
      <c r="S830" s="124"/>
      <c r="U830" s="124"/>
      <c r="W830" s="124"/>
    </row>
    <row r="831" ht="14.25" customHeight="1">
      <c r="S831" s="124"/>
      <c r="U831" s="124"/>
      <c r="W831" s="124"/>
    </row>
    <row r="832" ht="14.25" customHeight="1">
      <c r="S832" s="124"/>
      <c r="U832" s="124"/>
      <c r="W832" s="124"/>
    </row>
    <row r="833" ht="14.25" customHeight="1">
      <c r="S833" s="124"/>
      <c r="U833" s="124"/>
      <c r="W833" s="124"/>
    </row>
    <row r="834" ht="14.25" customHeight="1">
      <c r="S834" s="124"/>
      <c r="U834" s="124"/>
      <c r="W834" s="124"/>
    </row>
    <row r="835" ht="14.25" customHeight="1">
      <c r="S835" s="124"/>
      <c r="U835" s="124"/>
      <c r="W835" s="124"/>
    </row>
    <row r="836" ht="14.25" customHeight="1">
      <c r="S836" s="124"/>
      <c r="U836" s="124"/>
      <c r="W836" s="124"/>
    </row>
    <row r="837" ht="14.25" customHeight="1">
      <c r="S837" s="124"/>
      <c r="U837" s="124"/>
      <c r="W837" s="124"/>
    </row>
    <row r="838" ht="14.25" customHeight="1">
      <c r="S838" s="124"/>
      <c r="U838" s="124"/>
      <c r="W838" s="124"/>
    </row>
    <row r="839" ht="14.25" customHeight="1">
      <c r="S839" s="124"/>
      <c r="U839" s="124"/>
      <c r="W839" s="124"/>
    </row>
    <row r="840" ht="14.25" customHeight="1">
      <c r="S840" s="124"/>
      <c r="U840" s="124"/>
      <c r="W840" s="124"/>
    </row>
    <row r="841" ht="14.25" customHeight="1">
      <c r="S841" s="124"/>
      <c r="U841" s="124"/>
      <c r="W841" s="124"/>
    </row>
    <row r="842" ht="14.25" customHeight="1">
      <c r="S842" s="124"/>
      <c r="U842" s="124"/>
      <c r="W842" s="124"/>
    </row>
    <row r="843" ht="14.25" customHeight="1">
      <c r="S843" s="124"/>
      <c r="U843" s="124"/>
      <c r="W843" s="124"/>
    </row>
    <row r="844" ht="14.25" customHeight="1">
      <c r="S844" s="124"/>
      <c r="U844" s="124"/>
      <c r="W844" s="124"/>
    </row>
    <row r="845" ht="14.25" customHeight="1">
      <c r="S845" s="124"/>
      <c r="U845" s="124"/>
      <c r="W845" s="124"/>
    </row>
    <row r="846" ht="14.25" customHeight="1">
      <c r="S846" s="124"/>
      <c r="U846" s="124"/>
      <c r="W846" s="124"/>
    </row>
    <row r="847" ht="14.25" customHeight="1">
      <c r="S847" s="124"/>
      <c r="U847" s="124"/>
      <c r="W847" s="124"/>
    </row>
    <row r="848" ht="14.25" customHeight="1">
      <c r="S848" s="124"/>
      <c r="U848" s="124"/>
      <c r="W848" s="124"/>
    </row>
    <row r="849" ht="14.25" customHeight="1">
      <c r="S849" s="124"/>
      <c r="U849" s="124"/>
      <c r="W849" s="124"/>
    </row>
    <row r="850" ht="14.25" customHeight="1">
      <c r="S850" s="124"/>
      <c r="U850" s="124"/>
      <c r="W850" s="124"/>
    </row>
    <row r="851" ht="14.25" customHeight="1">
      <c r="S851" s="124"/>
      <c r="U851" s="124"/>
      <c r="W851" s="124"/>
    </row>
    <row r="852" ht="14.25" customHeight="1">
      <c r="S852" s="124"/>
      <c r="U852" s="124"/>
      <c r="W852" s="124"/>
    </row>
    <row r="853" ht="14.25" customHeight="1">
      <c r="S853" s="124"/>
      <c r="U853" s="124"/>
      <c r="W853" s="124"/>
    </row>
    <row r="854" ht="14.25" customHeight="1">
      <c r="S854" s="124"/>
      <c r="U854" s="124"/>
      <c r="W854" s="124"/>
    </row>
    <row r="855" ht="14.25" customHeight="1">
      <c r="S855" s="124"/>
      <c r="U855" s="124"/>
      <c r="W855" s="124"/>
    </row>
    <row r="856" ht="14.25" customHeight="1">
      <c r="S856" s="124"/>
      <c r="U856" s="124"/>
      <c r="W856" s="124"/>
    </row>
    <row r="857" ht="14.25" customHeight="1">
      <c r="S857" s="124"/>
      <c r="U857" s="124"/>
      <c r="W857" s="124"/>
    </row>
    <row r="858" ht="14.25" customHeight="1">
      <c r="S858" s="124"/>
      <c r="U858" s="124"/>
      <c r="W858" s="124"/>
    </row>
    <row r="859" ht="14.25" customHeight="1">
      <c r="S859" s="124"/>
      <c r="U859" s="124"/>
      <c r="W859" s="124"/>
    </row>
    <row r="860" ht="14.25" customHeight="1">
      <c r="S860" s="124"/>
      <c r="U860" s="124"/>
      <c r="W860" s="124"/>
    </row>
    <row r="861" ht="14.25" customHeight="1">
      <c r="S861" s="124"/>
      <c r="U861" s="124"/>
      <c r="W861" s="124"/>
    </row>
    <row r="862" ht="14.25" customHeight="1">
      <c r="S862" s="124"/>
      <c r="U862" s="124"/>
      <c r="W862" s="124"/>
    </row>
    <row r="863" ht="14.25" customHeight="1">
      <c r="S863" s="124"/>
      <c r="U863" s="124"/>
      <c r="W863" s="124"/>
    </row>
    <row r="864" ht="14.25" customHeight="1">
      <c r="S864" s="124"/>
      <c r="U864" s="124"/>
      <c r="W864" s="124"/>
    </row>
    <row r="865" ht="14.25" customHeight="1">
      <c r="S865" s="124"/>
      <c r="U865" s="124"/>
      <c r="W865" s="124"/>
    </row>
    <row r="866" ht="14.25" customHeight="1">
      <c r="S866" s="124"/>
      <c r="U866" s="124"/>
      <c r="W866" s="124"/>
    </row>
    <row r="867" ht="14.25" customHeight="1">
      <c r="S867" s="124"/>
      <c r="U867" s="124"/>
      <c r="W867" s="124"/>
    </row>
    <row r="868" ht="14.25" customHeight="1">
      <c r="S868" s="124"/>
      <c r="U868" s="124"/>
      <c r="W868" s="124"/>
    </row>
    <row r="869" ht="14.25" customHeight="1">
      <c r="S869" s="124"/>
      <c r="U869" s="124"/>
      <c r="W869" s="124"/>
    </row>
    <row r="870" ht="14.25" customHeight="1">
      <c r="S870" s="124"/>
      <c r="U870" s="124"/>
      <c r="W870" s="124"/>
    </row>
    <row r="871" ht="14.25" customHeight="1">
      <c r="S871" s="124"/>
      <c r="U871" s="124"/>
      <c r="W871" s="124"/>
    </row>
    <row r="872" ht="14.25" customHeight="1">
      <c r="S872" s="124"/>
      <c r="U872" s="124"/>
      <c r="W872" s="124"/>
    </row>
    <row r="873" ht="14.25" customHeight="1">
      <c r="S873" s="124"/>
      <c r="U873" s="124"/>
      <c r="W873" s="124"/>
    </row>
    <row r="874" ht="14.25" customHeight="1">
      <c r="S874" s="124"/>
      <c r="U874" s="124"/>
      <c r="W874" s="124"/>
    </row>
    <row r="875" ht="14.25" customHeight="1">
      <c r="S875" s="124"/>
      <c r="U875" s="124"/>
      <c r="W875" s="124"/>
    </row>
    <row r="876" ht="14.25" customHeight="1">
      <c r="S876" s="124"/>
      <c r="U876" s="124"/>
      <c r="W876" s="124"/>
    </row>
    <row r="877" ht="14.25" customHeight="1">
      <c r="S877" s="124"/>
      <c r="U877" s="124"/>
      <c r="W877" s="124"/>
    </row>
    <row r="878" ht="14.25" customHeight="1">
      <c r="S878" s="124"/>
      <c r="U878" s="124"/>
      <c r="W878" s="124"/>
    </row>
    <row r="879" ht="14.25" customHeight="1">
      <c r="S879" s="124"/>
      <c r="U879" s="124"/>
      <c r="W879" s="124"/>
    </row>
    <row r="880" ht="14.25" customHeight="1">
      <c r="S880" s="124"/>
      <c r="U880" s="124"/>
      <c r="W880" s="124"/>
    </row>
    <row r="881" ht="14.25" customHeight="1">
      <c r="S881" s="124"/>
      <c r="U881" s="124"/>
      <c r="W881" s="124"/>
    </row>
    <row r="882" ht="14.25" customHeight="1">
      <c r="S882" s="124"/>
      <c r="U882" s="124"/>
      <c r="W882" s="124"/>
    </row>
    <row r="883" ht="14.25" customHeight="1">
      <c r="S883" s="124"/>
      <c r="U883" s="124"/>
      <c r="W883" s="124"/>
    </row>
    <row r="884" ht="14.25" customHeight="1">
      <c r="S884" s="124"/>
      <c r="U884" s="124"/>
      <c r="W884" s="124"/>
    </row>
    <row r="885" ht="14.25" customHeight="1">
      <c r="S885" s="124"/>
      <c r="U885" s="124"/>
      <c r="W885" s="124"/>
    </row>
    <row r="886" ht="14.25" customHeight="1">
      <c r="S886" s="124"/>
      <c r="U886" s="124"/>
      <c r="W886" s="124"/>
    </row>
    <row r="887" ht="14.25" customHeight="1">
      <c r="S887" s="124"/>
      <c r="U887" s="124"/>
      <c r="W887" s="124"/>
    </row>
    <row r="888" ht="14.25" customHeight="1">
      <c r="S888" s="124"/>
      <c r="U888" s="124"/>
      <c r="W888" s="124"/>
    </row>
    <row r="889" ht="14.25" customHeight="1">
      <c r="S889" s="124"/>
      <c r="U889" s="124"/>
      <c r="W889" s="124"/>
    </row>
    <row r="890" ht="14.25" customHeight="1">
      <c r="S890" s="124"/>
      <c r="U890" s="124"/>
      <c r="W890" s="124"/>
    </row>
    <row r="891" ht="14.25" customHeight="1">
      <c r="S891" s="124"/>
      <c r="U891" s="124"/>
      <c r="W891" s="124"/>
    </row>
    <row r="892" ht="14.25" customHeight="1">
      <c r="S892" s="124"/>
      <c r="U892" s="124"/>
      <c r="W892" s="124"/>
    </row>
    <row r="893" ht="14.25" customHeight="1">
      <c r="S893" s="124"/>
      <c r="U893" s="124"/>
      <c r="W893" s="124"/>
    </row>
    <row r="894" ht="14.25" customHeight="1">
      <c r="S894" s="124"/>
      <c r="U894" s="124"/>
      <c r="W894" s="124"/>
    </row>
    <row r="895" ht="14.25" customHeight="1">
      <c r="S895" s="124"/>
      <c r="U895" s="124"/>
      <c r="W895" s="124"/>
    </row>
    <row r="896" ht="14.25" customHeight="1">
      <c r="S896" s="124"/>
      <c r="U896" s="124"/>
      <c r="W896" s="124"/>
    </row>
    <row r="897" ht="14.25" customHeight="1">
      <c r="S897" s="124"/>
      <c r="U897" s="124"/>
      <c r="W897" s="124"/>
    </row>
    <row r="898" ht="14.25" customHeight="1">
      <c r="S898" s="124"/>
      <c r="U898" s="124"/>
      <c r="W898" s="124"/>
    </row>
    <row r="899" ht="14.25" customHeight="1">
      <c r="S899" s="124"/>
      <c r="U899" s="124"/>
      <c r="W899" s="124"/>
    </row>
    <row r="900" ht="14.25" customHeight="1">
      <c r="S900" s="124"/>
      <c r="U900" s="124"/>
      <c r="W900" s="124"/>
    </row>
    <row r="901" ht="14.25" customHeight="1">
      <c r="S901" s="124"/>
      <c r="U901" s="124"/>
      <c r="W901" s="124"/>
    </row>
    <row r="902" ht="14.25" customHeight="1">
      <c r="S902" s="124"/>
      <c r="U902" s="124"/>
      <c r="W902" s="124"/>
    </row>
    <row r="903" ht="14.25" customHeight="1">
      <c r="S903" s="124"/>
      <c r="U903" s="124"/>
      <c r="W903" s="124"/>
    </row>
    <row r="904" ht="14.25" customHeight="1">
      <c r="S904" s="124"/>
      <c r="U904" s="124"/>
      <c r="W904" s="124"/>
    </row>
    <row r="905" ht="14.25" customHeight="1">
      <c r="S905" s="124"/>
      <c r="U905" s="124"/>
      <c r="W905" s="124"/>
    </row>
    <row r="906" ht="14.25" customHeight="1">
      <c r="S906" s="124"/>
      <c r="U906" s="124"/>
      <c r="W906" s="124"/>
    </row>
    <row r="907" ht="14.25" customHeight="1">
      <c r="S907" s="124"/>
      <c r="U907" s="124"/>
      <c r="W907" s="124"/>
    </row>
    <row r="908" ht="14.25" customHeight="1">
      <c r="S908" s="124"/>
      <c r="U908" s="124"/>
      <c r="W908" s="124"/>
    </row>
    <row r="909" ht="14.25" customHeight="1">
      <c r="S909" s="124"/>
      <c r="U909" s="124"/>
      <c r="W909" s="124"/>
    </row>
    <row r="910" ht="14.25" customHeight="1">
      <c r="S910" s="124"/>
      <c r="U910" s="124"/>
      <c r="W910" s="124"/>
    </row>
    <row r="911" ht="14.25" customHeight="1">
      <c r="S911" s="124"/>
      <c r="U911" s="124"/>
      <c r="W911" s="124"/>
    </row>
    <row r="912" ht="14.25" customHeight="1">
      <c r="S912" s="124"/>
      <c r="U912" s="124"/>
      <c r="W912" s="124"/>
    </row>
    <row r="913" ht="14.25" customHeight="1">
      <c r="S913" s="124"/>
      <c r="U913" s="124"/>
      <c r="W913" s="124"/>
    </row>
    <row r="914" ht="14.25" customHeight="1">
      <c r="S914" s="124"/>
      <c r="U914" s="124"/>
      <c r="W914" s="124"/>
    </row>
    <row r="915" ht="14.25" customHeight="1">
      <c r="S915" s="124"/>
      <c r="U915" s="124"/>
      <c r="W915" s="124"/>
    </row>
    <row r="916" ht="14.25" customHeight="1">
      <c r="S916" s="124"/>
      <c r="U916" s="124"/>
      <c r="W916" s="124"/>
    </row>
    <row r="917" ht="14.25" customHeight="1">
      <c r="S917" s="124"/>
      <c r="U917" s="124"/>
      <c r="W917" s="124"/>
    </row>
    <row r="918" ht="14.25" customHeight="1">
      <c r="S918" s="124"/>
      <c r="U918" s="124"/>
      <c r="W918" s="124"/>
    </row>
    <row r="919" ht="14.25" customHeight="1">
      <c r="S919" s="124"/>
      <c r="U919" s="124"/>
      <c r="W919" s="124"/>
    </row>
    <row r="920" ht="14.25" customHeight="1">
      <c r="S920" s="124"/>
      <c r="U920" s="124"/>
      <c r="W920" s="124"/>
    </row>
    <row r="921" ht="14.25" customHeight="1">
      <c r="S921" s="124"/>
      <c r="U921" s="124"/>
      <c r="W921" s="124"/>
    </row>
    <row r="922" ht="14.25" customHeight="1">
      <c r="S922" s="124"/>
      <c r="U922" s="124"/>
      <c r="W922" s="124"/>
    </row>
    <row r="923" ht="14.25" customHeight="1">
      <c r="S923" s="124"/>
      <c r="U923" s="124"/>
      <c r="W923" s="124"/>
    </row>
    <row r="924" ht="14.25" customHeight="1">
      <c r="S924" s="124"/>
      <c r="U924" s="124"/>
      <c r="W924" s="124"/>
    </row>
    <row r="925" ht="14.25" customHeight="1">
      <c r="S925" s="124"/>
      <c r="U925" s="124"/>
      <c r="W925" s="124"/>
    </row>
    <row r="926" ht="14.25" customHeight="1">
      <c r="S926" s="124"/>
      <c r="U926" s="124"/>
      <c r="W926" s="124"/>
    </row>
    <row r="927" ht="14.25" customHeight="1">
      <c r="S927" s="124"/>
      <c r="U927" s="124"/>
      <c r="W927" s="124"/>
    </row>
    <row r="928" ht="14.25" customHeight="1">
      <c r="S928" s="124"/>
      <c r="U928" s="124"/>
      <c r="W928" s="124"/>
    </row>
    <row r="929" ht="14.25" customHeight="1">
      <c r="S929" s="124"/>
      <c r="U929" s="124"/>
      <c r="W929" s="124"/>
    </row>
    <row r="930" ht="14.25" customHeight="1">
      <c r="S930" s="124"/>
      <c r="U930" s="124"/>
      <c r="W930" s="124"/>
    </row>
    <row r="931" ht="14.25" customHeight="1">
      <c r="S931" s="124"/>
      <c r="U931" s="124"/>
      <c r="W931" s="124"/>
    </row>
    <row r="932" ht="14.25" customHeight="1">
      <c r="S932" s="124"/>
      <c r="U932" s="124"/>
      <c r="W932" s="124"/>
    </row>
    <row r="933" ht="14.25" customHeight="1">
      <c r="S933" s="124"/>
      <c r="U933" s="124"/>
      <c r="W933" s="124"/>
    </row>
    <row r="934" ht="14.25" customHeight="1">
      <c r="S934" s="124"/>
      <c r="U934" s="124"/>
      <c r="W934" s="124"/>
    </row>
    <row r="935" ht="14.25" customHeight="1">
      <c r="S935" s="124"/>
      <c r="U935" s="124"/>
      <c r="W935" s="124"/>
    </row>
    <row r="936" ht="14.25" customHeight="1">
      <c r="S936" s="124"/>
      <c r="U936" s="124"/>
      <c r="W936" s="124"/>
    </row>
    <row r="937" ht="14.25" customHeight="1">
      <c r="S937" s="124"/>
      <c r="U937" s="124"/>
      <c r="W937" s="124"/>
    </row>
    <row r="938" ht="14.25" customHeight="1">
      <c r="S938" s="124"/>
      <c r="U938" s="124"/>
      <c r="W938" s="124"/>
    </row>
    <row r="939" ht="14.25" customHeight="1">
      <c r="S939" s="124"/>
      <c r="U939" s="124"/>
      <c r="W939" s="124"/>
    </row>
    <row r="940" ht="14.25" customHeight="1">
      <c r="S940" s="124"/>
      <c r="U940" s="124"/>
      <c r="W940" s="124"/>
    </row>
    <row r="941" ht="14.25" customHeight="1">
      <c r="S941" s="124"/>
      <c r="U941" s="124"/>
      <c r="W941" s="124"/>
    </row>
    <row r="942" ht="14.25" customHeight="1">
      <c r="S942" s="124"/>
      <c r="U942" s="124"/>
      <c r="W942" s="124"/>
    </row>
    <row r="943" ht="14.25" customHeight="1">
      <c r="S943" s="124"/>
      <c r="U943" s="124"/>
      <c r="W943" s="124"/>
    </row>
    <row r="944" ht="14.25" customHeight="1">
      <c r="S944" s="124"/>
      <c r="U944" s="124"/>
      <c r="W944" s="124"/>
    </row>
    <row r="945" ht="14.25" customHeight="1">
      <c r="S945" s="124"/>
      <c r="U945" s="124"/>
      <c r="W945" s="124"/>
    </row>
    <row r="946" ht="14.25" customHeight="1">
      <c r="S946" s="124"/>
      <c r="U946" s="124"/>
      <c r="W946" s="124"/>
    </row>
    <row r="947" ht="14.25" customHeight="1">
      <c r="S947" s="124"/>
      <c r="U947" s="124"/>
      <c r="W947" s="124"/>
    </row>
    <row r="948" ht="14.25" customHeight="1">
      <c r="S948" s="124"/>
      <c r="U948" s="124"/>
      <c r="W948" s="124"/>
    </row>
    <row r="949" ht="14.25" customHeight="1">
      <c r="S949" s="124"/>
      <c r="U949" s="124"/>
      <c r="W949" s="124"/>
    </row>
    <row r="950" ht="14.25" customHeight="1">
      <c r="S950" s="124"/>
      <c r="U950" s="124"/>
      <c r="W950" s="124"/>
    </row>
    <row r="951" ht="14.25" customHeight="1">
      <c r="S951" s="124"/>
      <c r="U951" s="124"/>
      <c r="W951" s="124"/>
    </row>
    <row r="952" ht="14.25" customHeight="1">
      <c r="S952" s="124"/>
      <c r="U952" s="124"/>
      <c r="W952" s="124"/>
    </row>
    <row r="953" ht="14.25" customHeight="1">
      <c r="S953" s="124"/>
      <c r="U953" s="124"/>
      <c r="W953" s="124"/>
    </row>
    <row r="954" ht="14.25" customHeight="1">
      <c r="S954" s="124"/>
      <c r="U954" s="124"/>
      <c r="W954" s="124"/>
    </row>
    <row r="955" ht="14.25" customHeight="1">
      <c r="S955" s="124"/>
      <c r="U955" s="124"/>
      <c r="W955" s="124"/>
    </row>
    <row r="956" ht="14.25" customHeight="1">
      <c r="S956" s="124"/>
      <c r="U956" s="124"/>
      <c r="W956" s="124"/>
    </row>
    <row r="957" ht="14.25" customHeight="1">
      <c r="S957" s="124"/>
      <c r="U957" s="124"/>
      <c r="W957" s="124"/>
    </row>
    <row r="958" ht="14.25" customHeight="1">
      <c r="S958" s="124"/>
      <c r="U958" s="124"/>
      <c r="W958" s="124"/>
    </row>
    <row r="959" ht="14.25" customHeight="1">
      <c r="S959" s="124"/>
      <c r="U959" s="124"/>
      <c r="W959" s="124"/>
    </row>
    <row r="960" ht="14.25" customHeight="1">
      <c r="S960" s="124"/>
      <c r="U960" s="124"/>
      <c r="W960" s="124"/>
    </row>
    <row r="961" ht="14.25" customHeight="1">
      <c r="S961" s="124"/>
      <c r="U961" s="124"/>
      <c r="W961" s="124"/>
    </row>
    <row r="962" ht="14.25" customHeight="1">
      <c r="S962" s="124"/>
      <c r="U962" s="124"/>
      <c r="W962" s="124"/>
    </row>
    <row r="963" ht="14.25" customHeight="1">
      <c r="S963" s="124"/>
      <c r="U963" s="124"/>
      <c r="W963" s="124"/>
    </row>
    <row r="964" ht="14.25" customHeight="1">
      <c r="S964" s="124"/>
      <c r="U964" s="124"/>
      <c r="W964" s="124"/>
    </row>
    <row r="965" ht="14.25" customHeight="1">
      <c r="S965" s="124"/>
      <c r="U965" s="124"/>
      <c r="W965" s="124"/>
    </row>
    <row r="966" ht="14.25" customHeight="1">
      <c r="S966" s="124"/>
      <c r="U966" s="124"/>
      <c r="W966" s="124"/>
    </row>
    <row r="967" ht="14.25" customHeight="1">
      <c r="S967" s="124"/>
      <c r="U967" s="124"/>
      <c r="W967" s="124"/>
    </row>
    <row r="968" ht="14.25" customHeight="1">
      <c r="S968" s="124"/>
      <c r="U968" s="124"/>
      <c r="W968" s="124"/>
    </row>
    <row r="969" ht="14.25" customHeight="1">
      <c r="S969" s="124"/>
      <c r="U969" s="124"/>
      <c r="W969" s="124"/>
    </row>
    <row r="970" ht="14.25" customHeight="1">
      <c r="S970" s="124"/>
      <c r="U970" s="124"/>
      <c r="W970" s="124"/>
    </row>
    <row r="971" ht="14.25" customHeight="1">
      <c r="S971" s="124"/>
      <c r="U971" s="124"/>
      <c r="W971" s="124"/>
    </row>
    <row r="972" ht="14.25" customHeight="1">
      <c r="S972" s="124"/>
      <c r="U972" s="124"/>
      <c r="W972" s="124"/>
    </row>
    <row r="973" ht="14.25" customHeight="1">
      <c r="S973" s="124"/>
      <c r="U973" s="124"/>
      <c r="W973" s="124"/>
    </row>
    <row r="974" ht="14.25" customHeight="1">
      <c r="S974" s="124"/>
      <c r="U974" s="124"/>
      <c r="W974" s="124"/>
    </row>
    <row r="975" ht="14.25" customHeight="1">
      <c r="S975" s="124"/>
      <c r="U975" s="124"/>
      <c r="W975" s="124"/>
    </row>
    <row r="976" ht="14.25" customHeight="1">
      <c r="S976" s="124"/>
      <c r="U976" s="124"/>
      <c r="W976" s="124"/>
    </row>
    <row r="977" ht="14.25" customHeight="1">
      <c r="S977" s="124"/>
      <c r="U977" s="124"/>
      <c r="W977" s="124"/>
    </row>
    <row r="978" ht="14.25" customHeight="1">
      <c r="S978" s="124"/>
      <c r="U978" s="124"/>
      <c r="W978" s="124"/>
    </row>
    <row r="979" ht="14.25" customHeight="1">
      <c r="S979" s="124"/>
      <c r="U979" s="124"/>
      <c r="W979" s="124"/>
    </row>
    <row r="980" ht="14.25" customHeight="1">
      <c r="S980" s="124"/>
      <c r="U980" s="124"/>
      <c r="W980" s="124"/>
    </row>
    <row r="981" ht="14.25" customHeight="1">
      <c r="S981" s="124"/>
      <c r="U981" s="124"/>
      <c r="W981" s="124"/>
    </row>
    <row r="982" ht="14.25" customHeight="1">
      <c r="S982" s="124"/>
      <c r="U982" s="124"/>
      <c r="W982" s="124"/>
    </row>
    <row r="983" ht="14.25" customHeight="1">
      <c r="S983" s="124"/>
      <c r="U983" s="124"/>
      <c r="W983" s="124"/>
    </row>
    <row r="984" ht="14.25" customHeight="1">
      <c r="S984" s="124"/>
      <c r="U984" s="124"/>
      <c r="W984" s="124"/>
    </row>
    <row r="985" ht="14.25" customHeight="1">
      <c r="S985" s="124"/>
      <c r="U985" s="124"/>
      <c r="W985" s="124"/>
    </row>
    <row r="986" ht="14.25" customHeight="1">
      <c r="S986" s="124"/>
      <c r="U986" s="124"/>
      <c r="W986" s="124"/>
    </row>
    <row r="987" ht="14.25" customHeight="1">
      <c r="S987" s="124"/>
      <c r="U987" s="124"/>
      <c r="W987" s="124"/>
    </row>
    <row r="988" ht="14.25" customHeight="1">
      <c r="S988" s="124"/>
      <c r="U988" s="124"/>
      <c r="W988" s="124"/>
    </row>
    <row r="989" ht="14.25" customHeight="1">
      <c r="S989" s="124"/>
      <c r="U989" s="124"/>
      <c r="W989" s="124"/>
    </row>
    <row r="990" ht="14.25" customHeight="1">
      <c r="S990" s="124"/>
      <c r="U990" s="124"/>
      <c r="W990" s="124"/>
    </row>
    <row r="991" ht="14.25" customHeight="1">
      <c r="S991" s="124"/>
      <c r="U991" s="124"/>
      <c r="W991" s="124"/>
    </row>
    <row r="992" ht="14.25" customHeight="1">
      <c r="S992" s="124"/>
      <c r="U992" s="124"/>
      <c r="W992" s="124"/>
    </row>
    <row r="993" ht="14.25" customHeight="1">
      <c r="S993" s="124"/>
      <c r="U993" s="124"/>
      <c r="W993" s="124"/>
    </row>
    <row r="994" ht="14.25" customHeight="1">
      <c r="S994" s="124"/>
      <c r="U994" s="124"/>
      <c r="W994" s="124"/>
    </row>
    <row r="995" ht="14.25" customHeight="1">
      <c r="S995" s="124"/>
      <c r="U995" s="124"/>
      <c r="W995" s="124"/>
    </row>
    <row r="996" ht="14.25" customHeight="1">
      <c r="S996" s="124"/>
      <c r="U996" s="124"/>
      <c r="W996" s="124"/>
    </row>
    <row r="997" ht="14.25" customHeight="1">
      <c r="S997" s="124"/>
      <c r="U997" s="124"/>
      <c r="W997" s="124"/>
    </row>
    <row r="998" ht="14.25" customHeight="1">
      <c r="S998" s="124"/>
      <c r="U998" s="124"/>
      <c r="W998" s="124"/>
    </row>
    <row r="999" ht="14.25" customHeight="1">
      <c r="S999" s="124"/>
      <c r="U999" s="124"/>
      <c r="W999" s="124"/>
    </row>
    <row r="1000" ht="14.25" customHeight="1">
      <c r="S1000" s="124"/>
      <c r="U1000" s="124"/>
      <c r="W1000" s="124"/>
    </row>
  </sheetData>
  <mergeCells count="28">
    <mergeCell ref="D1:D3"/>
    <mergeCell ref="E1:E2"/>
    <mergeCell ref="G1:K2"/>
    <mergeCell ref="L2:P2"/>
    <mergeCell ref="R3:S3"/>
    <mergeCell ref="S5:T5"/>
    <mergeCell ref="S6:T6"/>
    <mergeCell ref="S14:T14"/>
    <mergeCell ref="S15:T15"/>
    <mergeCell ref="Q17:R17"/>
    <mergeCell ref="Q18:R18"/>
    <mergeCell ref="S18:T18"/>
    <mergeCell ref="U18:V18"/>
    <mergeCell ref="W18:X18"/>
    <mergeCell ref="Y18:Z18"/>
    <mergeCell ref="R32:S32"/>
    <mergeCell ref="R33:S33"/>
    <mergeCell ref="Q45:R45"/>
    <mergeCell ref="Q46:R46"/>
    <mergeCell ref="Q47:R47"/>
    <mergeCell ref="R48:X49"/>
    <mergeCell ref="S7:T7"/>
    <mergeCell ref="S8:T8"/>
    <mergeCell ref="S9:T9"/>
    <mergeCell ref="S10:T10"/>
    <mergeCell ref="S11:T11"/>
    <mergeCell ref="S12:T12"/>
    <mergeCell ref="S13:T1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94"/>
      <c r="B1" s="194"/>
      <c r="C1" s="194"/>
      <c r="D1" s="194"/>
      <c r="E1" s="194"/>
      <c r="F1" s="194"/>
      <c r="G1" s="194"/>
      <c r="H1" s="194"/>
      <c r="I1" s="194"/>
      <c r="J1" s="194"/>
      <c r="K1" s="194"/>
      <c r="L1" s="194"/>
      <c r="M1" s="194"/>
      <c r="N1" s="194"/>
      <c r="O1" s="194"/>
    </row>
    <row r="2" ht="28.5" customHeight="1">
      <c r="A2" s="195" t="s">
        <v>271</v>
      </c>
      <c r="B2" s="196"/>
      <c r="C2" s="196"/>
      <c r="D2" s="196"/>
      <c r="E2" s="196"/>
      <c r="F2" s="196"/>
      <c r="G2" s="196"/>
      <c r="H2" s="196"/>
      <c r="I2" s="196"/>
      <c r="J2" s="196"/>
      <c r="K2" s="196"/>
      <c r="L2" s="196"/>
      <c r="M2" s="196"/>
      <c r="N2" s="196"/>
      <c r="O2" s="16"/>
    </row>
    <row r="3" ht="14.25" customHeight="1">
      <c r="A3" s="197" t="s">
        <v>272</v>
      </c>
      <c r="B3" s="196"/>
      <c r="C3" s="196"/>
      <c r="D3" s="196"/>
      <c r="E3" s="196"/>
      <c r="F3" s="196"/>
      <c r="G3" s="196"/>
      <c r="H3" s="196"/>
      <c r="I3" s="196"/>
      <c r="J3" s="196"/>
      <c r="K3" s="196"/>
      <c r="L3" s="196"/>
      <c r="M3" s="196"/>
      <c r="N3" s="196"/>
      <c r="O3" s="16"/>
    </row>
    <row r="4" ht="14.25" customHeight="1">
      <c r="A4" s="195" t="s">
        <v>273</v>
      </c>
      <c r="B4" s="196"/>
      <c r="C4" s="196"/>
      <c r="D4" s="196"/>
      <c r="E4" s="196"/>
      <c r="F4" s="196"/>
      <c r="G4" s="196"/>
      <c r="H4" s="196"/>
      <c r="I4" s="196"/>
      <c r="J4" s="196"/>
      <c r="K4" s="196"/>
      <c r="L4" s="196"/>
      <c r="M4" s="196"/>
      <c r="N4" s="196"/>
      <c r="O4" s="16"/>
    </row>
    <row r="5" ht="14.25" customHeight="1">
      <c r="A5" s="197" t="s">
        <v>274</v>
      </c>
      <c r="B5" s="196"/>
      <c r="C5" s="196"/>
      <c r="D5" s="196"/>
      <c r="E5" s="196"/>
      <c r="F5" s="196"/>
      <c r="G5" s="196"/>
      <c r="H5" s="196"/>
      <c r="I5" s="196"/>
      <c r="J5" s="196"/>
      <c r="K5" s="196"/>
      <c r="L5" s="196"/>
      <c r="M5" s="196"/>
      <c r="N5" s="196"/>
      <c r="O5" s="16"/>
    </row>
    <row r="6" ht="63.0" customHeight="1">
      <c r="A6" s="195" t="s">
        <v>275</v>
      </c>
      <c r="B6" s="196"/>
      <c r="C6" s="196"/>
      <c r="D6" s="196"/>
      <c r="E6" s="196"/>
      <c r="F6" s="196"/>
      <c r="G6" s="196"/>
      <c r="H6" s="196"/>
      <c r="I6" s="196"/>
      <c r="J6" s="196"/>
      <c r="K6" s="196"/>
      <c r="L6" s="196"/>
      <c r="M6" s="196"/>
      <c r="N6" s="196"/>
      <c r="O6" s="16"/>
    </row>
    <row r="7" ht="14.25" customHeight="1">
      <c r="A7" s="197" t="s">
        <v>276</v>
      </c>
      <c r="B7" s="196"/>
      <c r="C7" s="196"/>
      <c r="D7" s="196"/>
      <c r="E7" s="196"/>
      <c r="F7" s="196"/>
      <c r="G7" s="196"/>
      <c r="H7" s="196"/>
      <c r="I7" s="196"/>
      <c r="J7" s="196"/>
      <c r="K7" s="196"/>
      <c r="L7" s="196"/>
      <c r="M7" s="196"/>
      <c r="N7" s="196"/>
      <c r="O7" s="16"/>
    </row>
    <row r="8" ht="30.0" customHeight="1">
      <c r="A8" s="195" t="s">
        <v>277</v>
      </c>
      <c r="B8" s="196"/>
      <c r="C8" s="196"/>
      <c r="D8" s="196"/>
      <c r="E8" s="196"/>
      <c r="F8" s="196"/>
      <c r="G8" s="196"/>
      <c r="H8" s="196"/>
      <c r="I8" s="196"/>
      <c r="J8" s="196"/>
      <c r="K8" s="196"/>
      <c r="L8" s="196"/>
      <c r="M8" s="196"/>
      <c r="N8" s="196"/>
      <c r="O8" s="16"/>
    </row>
    <row r="9" ht="33.0" customHeight="1">
      <c r="A9" s="195" t="s">
        <v>278</v>
      </c>
      <c r="B9" s="196"/>
      <c r="C9" s="196"/>
      <c r="D9" s="196"/>
      <c r="E9" s="196"/>
      <c r="F9" s="196"/>
      <c r="G9" s="196"/>
      <c r="H9" s="196"/>
      <c r="I9" s="196"/>
      <c r="J9" s="196"/>
      <c r="K9" s="196"/>
      <c r="L9" s="196"/>
      <c r="M9" s="196"/>
      <c r="N9" s="196"/>
      <c r="O9" s="16"/>
    </row>
    <row r="10" ht="28.5" customHeight="1">
      <c r="A10" s="195" t="s">
        <v>279</v>
      </c>
      <c r="B10" s="196"/>
      <c r="C10" s="196"/>
      <c r="D10" s="196"/>
      <c r="E10" s="196"/>
      <c r="F10" s="196"/>
      <c r="G10" s="196"/>
      <c r="H10" s="196"/>
      <c r="I10" s="196"/>
      <c r="J10" s="196"/>
      <c r="K10" s="196"/>
      <c r="L10" s="196"/>
      <c r="M10" s="196"/>
      <c r="N10" s="196"/>
      <c r="O10" s="16"/>
    </row>
    <row r="11" ht="14.25" customHeight="1">
      <c r="A11" s="197" t="s">
        <v>280</v>
      </c>
      <c r="B11" s="196"/>
      <c r="C11" s="196"/>
      <c r="D11" s="196"/>
      <c r="E11" s="196"/>
      <c r="F11" s="196"/>
      <c r="G11" s="196"/>
      <c r="H11" s="196"/>
      <c r="I11" s="196"/>
      <c r="J11" s="196"/>
      <c r="K11" s="196"/>
      <c r="L11" s="196"/>
      <c r="M11" s="196"/>
      <c r="N11" s="196"/>
      <c r="O11" s="16"/>
    </row>
    <row r="12" ht="28.5" customHeight="1">
      <c r="A12" s="195" t="s">
        <v>281</v>
      </c>
      <c r="B12" s="196"/>
      <c r="C12" s="196"/>
      <c r="D12" s="196"/>
      <c r="E12" s="196"/>
      <c r="F12" s="196"/>
      <c r="G12" s="196"/>
      <c r="H12" s="196"/>
      <c r="I12" s="196"/>
      <c r="J12" s="196"/>
      <c r="K12" s="196"/>
      <c r="L12" s="196"/>
      <c r="M12" s="196"/>
      <c r="N12" s="196"/>
      <c r="O12" s="16"/>
    </row>
    <row r="13" ht="62.25" customHeight="1">
      <c r="A13" s="195" t="s">
        <v>282</v>
      </c>
      <c r="B13" s="196"/>
      <c r="C13" s="196"/>
      <c r="D13" s="196"/>
      <c r="E13" s="196"/>
      <c r="F13" s="196"/>
      <c r="G13" s="196"/>
      <c r="H13" s="196"/>
      <c r="I13" s="196"/>
      <c r="J13" s="196"/>
      <c r="K13" s="196"/>
      <c r="L13" s="196"/>
      <c r="M13" s="196"/>
      <c r="N13" s="196"/>
      <c r="O13" s="16"/>
    </row>
    <row r="14" ht="31.5" customHeight="1">
      <c r="A14" s="195" t="s">
        <v>283</v>
      </c>
      <c r="B14" s="196"/>
      <c r="C14" s="196"/>
      <c r="D14" s="196"/>
      <c r="E14" s="196"/>
      <c r="F14" s="196"/>
      <c r="G14" s="196"/>
      <c r="H14" s="196"/>
      <c r="I14" s="196"/>
      <c r="J14" s="196"/>
      <c r="K14" s="196"/>
      <c r="L14" s="196"/>
      <c r="M14" s="196"/>
      <c r="N14" s="196"/>
      <c r="O14" s="16"/>
    </row>
    <row r="15" ht="14.25" customHeight="1">
      <c r="A15" s="198" t="s">
        <v>284</v>
      </c>
      <c r="B15" s="196"/>
      <c r="C15" s="196"/>
      <c r="D15" s="196"/>
      <c r="E15" s="196"/>
      <c r="F15" s="196"/>
      <c r="G15" s="196"/>
      <c r="H15" s="196"/>
      <c r="I15" s="196"/>
      <c r="J15" s="196"/>
      <c r="K15" s="196"/>
      <c r="L15" s="196"/>
      <c r="M15" s="196"/>
      <c r="N15" s="196"/>
      <c r="O15" s="16"/>
    </row>
    <row r="16" ht="14.25" customHeight="1"/>
    <row r="17" ht="14.25" customHeight="1">
      <c r="A17" s="32" t="s">
        <v>285</v>
      </c>
    </row>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4">
    <mergeCell ref="A9:O9"/>
    <mergeCell ref="A10:O10"/>
    <mergeCell ref="A11:O11"/>
    <mergeCell ref="A12:O12"/>
    <mergeCell ref="A13:O13"/>
    <mergeCell ref="A14:O14"/>
    <mergeCell ref="A15:O15"/>
    <mergeCell ref="A2:O2"/>
    <mergeCell ref="A3:O3"/>
    <mergeCell ref="A4:O4"/>
    <mergeCell ref="A5:O5"/>
    <mergeCell ref="A6:O6"/>
    <mergeCell ref="A7:O7"/>
    <mergeCell ref="A8:O8"/>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1" width="12.57"/>
    <col customWidth="1" min="22" max="26" width="8.71"/>
  </cols>
  <sheetData>
    <row r="1" ht="14.25" customHeight="1">
      <c r="B1" s="199" t="s">
        <v>286</v>
      </c>
      <c r="C1" s="200"/>
      <c r="D1" s="200"/>
      <c r="E1" s="200"/>
      <c r="F1" s="201"/>
      <c r="G1" s="199" t="s">
        <v>287</v>
      </c>
      <c r="H1" s="200"/>
      <c r="I1" s="200"/>
      <c r="J1" s="200"/>
      <c r="K1" s="201"/>
      <c r="L1" s="202" t="s">
        <v>288</v>
      </c>
      <c r="M1" s="200"/>
      <c r="N1" s="200"/>
      <c r="O1" s="200"/>
      <c r="P1" s="201"/>
      <c r="Q1" s="203" t="s">
        <v>289</v>
      </c>
      <c r="R1" s="200"/>
      <c r="S1" s="200"/>
      <c r="T1" s="200"/>
      <c r="U1" s="201"/>
    </row>
    <row r="2" ht="14.25" customHeight="1">
      <c r="B2" s="204"/>
      <c r="F2" s="205"/>
      <c r="G2" s="204"/>
      <c r="K2" s="205"/>
      <c r="L2" s="204"/>
      <c r="P2" s="205"/>
      <c r="Q2" s="204"/>
      <c r="U2" s="205"/>
    </row>
    <row r="3" ht="14.25" customHeight="1">
      <c r="B3" s="206"/>
      <c r="C3" s="207"/>
      <c r="D3" s="207"/>
      <c r="E3" s="207"/>
      <c r="F3" s="208"/>
      <c r="G3" s="206"/>
      <c r="H3" s="207"/>
      <c r="I3" s="207"/>
      <c r="J3" s="207"/>
      <c r="K3" s="208"/>
      <c r="L3" s="206"/>
      <c r="M3" s="207"/>
      <c r="N3" s="207"/>
      <c r="O3" s="207"/>
      <c r="P3" s="208"/>
      <c r="Q3" s="206"/>
      <c r="R3" s="207"/>
      <c r="S3" s="207"/>
      <c r="T3" s="207"/>
      <c r="U3" s="208"/>
      <c r="X3" s="43">
        <f>10*100</f>
        <v>1000</v>
      </c>
    </row>
    <row r="4" ht="14.25" customHeight="1">
      <c r="A4" s="55" t="s">
        <v>54</v>
      </c>
      <c r="B4" s="209" t="s">
        <v>18</v>
      </c>
      <c r="C4" s="210" t="s">
        <v>19</v>
      </c>
      <c r="D4" s="211" t="s">
        <v>21</v>
      </c>
      <c r="E4" s="212" t="s">
        <v>22</v>
      </c>
      <c r="F4" s="213" t="s">
        <v>290</v>
      </c>
      <c r="G4" s="214" t="s">
        <v>18</v>
      </c>
      <c r="H4" s="215" t="s">
        <v>19</v>
      </c>
      <c r="I4" s="215" t="s">
        <v>21</v>
      </c>
      <c r="J4" s="215" t="s">
        <v>22</v>
      </c>
      <c r="K4" s="215" t="s">
        <v>23</v>
      </c>
      <c r="L4" s="209" t="s">
        <v>18</v>
      </c>
      <c r="M4" s="210" t="s">
        <v>19</v>
      </c>
      <c r="N4" s="211" t="s">
        <v>21</v>
      </c>
      <c r="O4" s="212" t="s">
        <v>22</v>
      </c>
      <c r="P4" s="213" t="s">
        <v>290</v>
      </c>
      <c r="Q4" s="214" t="s">
        <v>18</v>
      </c>
      <c r="R4" s="215" t="s">
        <v>19</v>
      </c>
      <c r="S4" s="215" t="s">
        <v>21</v>
      </c>
      <c r="T4" s="215" t="s">
        <v>22</v>
      </c>
      <c r="U4" s="215" t="s">
        <v>23</v>
      </c>
      <c r="X4" s="43">
        <f>1000*7.48</f>
        <v>7480</v>
      </c>
    </row>
    <row r="5" ht="14.25" customHeight="1">
      <c r="A5" s="70" t="s">
        <v>61</v>
      </c>
      <c r="B5" s="21">
        <f>'Wastewater Rate and Budget'!G4+'Approved Water Rate 1'!G3</f>
        <v>153.47793</v>
      </c>
      <c r="C5" s="22">
        <f>'Wastewater Rate and Budget'!H4+'Approved Water Rate 1'!H3</f>
        <v>160.7460472</v>
      </c>
      <c r="D5" s="23">
        <f>'Wastewater Rate and Budget'!I4+'Approved Water Rate 1'!I3</f>
        <v>168.3613391</v>
      </c>
      <c r="E5" s="24">
        <f>'Wastewater Rate and Budget'!J4+'Approved Water Rate 1'!J3</f>
        <v>176.3405152</v>
      </c>
      <c r="F5" s="25">
        <f>'Wastewater Rate and Budget'!K4+'Approved Water Rate 1'!K3</f>
        <v>191.2358875</v>
      </c>
      <c r="G5" s="19">
        <f>B5-'Wastewater Rate and Budget'!F4-'Approved Water Rate 1'!F3</f>
        <v>7.477930036</v>
      </c>
      <c r="H5" s="19">
        <f>C5-'Wastewater Rate and Budget'!F4-'Approved Water Rate 1'!F3</f>
        <v>14.74604724</v>
      </c>
      <c r="I5" s="19">
        <f>D5-'Wastewater Rate and Budget'!F4-'Approved Water Rate 1'!F3</f>
        <v>22.36133913</v>
      </c>
      <c r="J5" s="19">
        <f>E5-'Wastewater Rate and Budget'!F4-'Approved Water Rate 1'!F3</f>
        <v>30.34051519</v>
      </c>
      <c r="K5" s="19">
        <f>F5-'Wastewater Rate and Budget'!F4-'Approved Water Rate 1'!F3</f>
        <v>45.23588755</v>
      </c>
      <c r="L5" s="21">
        <f>'Wastewater Rate and Budget'!G4+'Tiered Water Rate 2 April 2023'!N3</f>
        <v>122.3</v>
      </c>
      <c r="M5" s="22">
        <f>'Wastewater Rate and Budget'!H4+'Tiered Water Rate 2 April 2023'!O3</f>
        <v>127.945</v>
      </c>
      <c r="N5" s="23">
        <f>'Wastewater Rate and Budget'!I4+'Tiered Water Rate 2 April 2023'!P3</f>
        <v>133.87225</v>
      </c>
      <c r="O5" s="24">
        <f>'Wastewater Rate and Budget'!J4+'Tiered Water Rate 2 April 2023'!Q3</f>
        <v>140.0958625</v>
      </c>
      <c r="P5" s="25">
        <f>'Wastewater Rate and Budget'!K4+'Tiered Water Rate 2 April 2023'!R3</f>
        <v>153.1654488</v>
      </c>
      <c r="Q5" s="19">
        <f>L5-'Wastewater Rate and Budget'!F4-'Not Approved Water Rate Tiered '!L3</f>
        <v>-23.7</v>
      </c>
      <c r="R5" s="19">
        <f>M5-'Wastewater Rate and Budget'!F4-'Tiered Water Rate 2 April 2023'!M3</f>
        <v>25.945</v>
      </c>
      <c r="S5" s="19">
        <f>N5-'Wastewater Rate and Budget'!F4-'Tiered Water Rate 2 April 2023'!M3</f>
        <v>31.87225</v>
      </c>
      <c r="T5" s="19">
        <f>O5-'Wastewater Rate and Budget'!F4-'Tiered Water Rate 2 April 2023'!M3</f>
        <v>38.0958625</v>
      </c>
      <c r="U5" s="19">
        <f>P5-'Wastewater Rate and Budget'!F4-'Tiered Water Rate 2 April 2023'!M3</f>
        <v>51.16544875</v>
      </c>
    </row>
    <row r="6" ht="14.25" customHeight="1">
      <c r="A6" s="70" t="s">
        <v>63</v>
      </c>
      <c r="B6" s="216">
        <f>'Wastewater Rate and Budget'!G5+'Approved Water Rate 1'!G4</f>
        <v>151.8780697</v>
      </c>
      <c r="C6" s="217">
        <f>'Wastewater Rate and Budget'!H5+'Approved Water Rate 1'!H4</f>
        <v>159.0821925</v>
      </c>
      <c r="D6" s="218">
        <f>'Wastewater Rate and Budget'!I5+'Approved Water Rate 1'!I4</f>
        <v>166.6309302</v>
      </c>
      <c r="E6" s="219">
        <f>'Wastewater Rate and Budget'!J5+'Approved Water Rate 1'!J4</f>
        <v>174.5408899</v>
      </c>
      <c r="F6" s="220">
        <f>'Wastewater Rate and Budget'!K5+'Approved Water Rate 1'!K4</f>
        <v>189.3642773</v>
      </c>
      <c r="G6" s="221">
        <f>B6-'Wastewater Rate and Budget'!F5-'Approved Water Rate 1'!F4</f>
        <v>5.878069742</v>
      </c>
      <c r="H6" s="221">
        <f>C6-'Wastewater Rate and Budget'!F5-'Approved Water Rate 1'!F4</f>
        <v>13.08219253</v>
      </c>
      <c r="I6" s="222">
        <f>D6-'Wastewater Rate and Budget'!F5-'Approved Water Rate 1'!F4</f>
        <v>20.63093023</v>
      </c>
      <c r="J6" s="19">
        <f>E6-'Wastewater Rate and Budget'!F5-'Approved Water Rate 1'!F4</f>
        <v>28.54088994</v>
      </c>
      <c r="K6" s="19">
        <f>F6-'Wastewater Rate and Budget'!F5-'Approved Water Rate 1'!F4</f>
        <v>43.36427729</v>
      </c>
      <c r="L6" s="223">
        <f>'Wastewater Rate and Budget'!G5+'Tiered Water Rate 2 April 2023'!N4</f>
        <v>162.5276525</v>
      </c>
      <c r="M6" s="22">
        <f>'Wastewater Rate and Budget'!H5+'Tiered Water Rate 2 April 2023'!O4</f>
        <v>168.1726525</v>
      </c>
      <c r="N6" s="23">
        <f>'Wastewater Rate and Budget'!I5+'Tiered Water Rate 2 April 2023'!P4</f>
        <v>174.0999025</v>
      </c>
      <c r="O6" s="24">
        <f>'Wastewater Rate and Budget'!J5+'Tiered Water Rate 2 April 2023'!Q4</f>
        <v>180.323515</v>
      </c>
      <c r="P6" s="25">
        <f>'Wastewater Rate and Budget'!K5+'Tiered Water Rate 2 April 2023'!R4</f>
        <v>193.3931013</v>
      </c>
      <c r="Q6" s="19">
        <f>L6-'Wastewater Rate and Budget'!F5-'Not Approved Water Rate Tiered '!L4</f>
        <v>16.5276525</v>
      </c>
      <c r="R6" s="19">
        <f>M6-'Wastewater Rate and Budget'!F5-'Tiered Water Rate 2 April 2023'!M4</f>
        <v>11.1726525</v>
      </c>
      <c r="S6" s="19">
        <f>N6-'Wastewater Rate and Budget'!F5-'Tiered Water Rate 2 April 2023'!M4</f>
        <v>17.0999025</v>
      </c>
      <c r="T6" s="19">
        <f>O6-'Wastewater Rate and Budget'!F5-'Tiered Water Rate 2 April 2023'!M4</f>
        <v>23.323515</v>
      </c>
      <c r="U6" s="19">
        <f>P6-'Wastewater Rate and Budget'!F5-'Tiered Water Rate 2 April 2023'!M4</f>
        <v>36.39310125</v>
      </c>
    </row>
    <row r="7" ht="14.25" customHeight="1">
      <c r="A7" s="70" t="s">
        <v>66</v>
      </c>
      <c r="B7" s="216">
        <f>'Wastewater Rate and Budget'!G6+'Approved Water Rate 1'!G5</f>
        <v>139.7939672</v>
      </c>
      <c r="C7" s="217">
        <f>'Wastewater Rate and Budget'!H6+'Approved Water Rate 1'!H5</f>
        <v>146.5147259</v>
      </c>
      <c r="D7" s="218">
        <f>'Wastewater Rate and Budget'!I6+'Approved Water Rate 1'!I5</f>
        <v>153.560765</v>
      </c>
      <c r="E7" s="219">
        <f>'Wastewater Rate and Budget'!J6+'Approved Water Rate 1'!J5</f>
        <v>160.9479181</v>
      </c>
      <c r="F7" s="220">
        <f>'Wastewater Rate and Budget'!K6+'Approved Water Rate 1'!K5</f>
        <v>175.2275865</v>
      </c>
      <c r="G7" s="221">
        <f>B7-'Wastewater Rate and Budget'!F6-'Approved Water Rate 1'!F5</f>
        <v>26.79396725</v>
      </c>
      <c r="H7" s="221">
        <f>C7-'Wastewater Rate and Budget'!F6-'Approved Water Rate 1'!F5</f>
        <v>33.51472594</v>
      </c>
      <c r="I7" s="222">
        <f>D7-'Wastewater Rate and Budget'!F6-'Approved Water Rate 1'!F5</f>
        <v>40.56076497</v>
      </c>
      <c r="J7" s="19">
        <f>E7-'Wastewater Rate and Budget'!F6-'Approved Water Rate 1'!F5</f>
        <v>47.94791807</v>
      </c>
      <c r="K7" s="19">
        <f>F7-'Wastewater Rate and Budget'!F6-'Approved Water Rate 1'!F5</f>
        <v>62.22758655</v>
      </c>
      <c r="L7" s="223">
        <f>'Wastewater Rate and Budget'!G6+'Tiered Water Rate 2 April 2023'!N5</f>
        <v>136.917</v>
      </c>
      <c r="M7" s="22">
        <f>'Wastewater Rate and Budget'!H6+'Tiered Water Rate 2 April 2023'!O5</f>
        <v>142.562</v>
      </c>
      <c r="N7" s="23">
        <f>'Wastewater Rate and Budget'!I6+'Tiered Water Rate 2 April 2023'!P5</f>
        <v>148.48925</v>
      </c>
      <c r="O7" s="24">
        <f>'Wastewater Rate and Budget'!J6+'Tiered Water Rate 2 April 2023'!Q5</f>
        <v>154.7128625</v>
      </c>
      <c r="P7" s="25">
        <f>'Wastewater Rate and Budget'!K6+'Tiered Water Rate 2 April 2023'!R5</f>
        <v>167.7824488</v>
      </c>
      <c r="Q7" s="19">
        <f>L7-'Wastewater Rate and Budget'!F6-'Not Approved Water Rate Tiered '!L5</f>
        <v>23.917</v>
      </c>
      <c r="R7" s="19">
        <f>M7-'Wastewater Rate and Budget'!F6-'Tiered Water Rate 2 April 2023'!M5</f>
        <v>40.562</v>
      </c>
      <c r="S7" s="19">
        <f>N7-'Wastewater Rate and Budget'!F6-'Tiered Water Rate 2 April 2023'!M5</f>
        <v>46.48925</v>
      </c>
      <c r="T7" s="19">
        <f>O7-'Wastewater Rate and Budget'!F6-'Tiered Water Rate 2 April 2023'!M5</f>
        <v>52.7128625</v>
      </c>
      <c r="U7" s="19">
        <f>P7-'Wastewater Rate and Budget'!F6-'Tiered Water Rate 2 April 2023'!M5</f>
        <v>65.78244875</v>
      </c>
    </row>
    <row r="8" ht="14.25" customHeight="1">
      <c r="A8" s="70" t="s">
        <v>68</v>
      </c>
      <c r="B8" s="216">
        <f>'Wastewater Rate and Budget'!G7+'Approved Water Rate 1'!G6</f>
        <v>143.7255403</v>
      </c>
      <c r="C8" s="217">
        <f>'Wastewater Rate and Budget'!H7+'Approved Water Rate 1'!H6</f>
        <v>150.6035619</v>
      </c>
      <c r="D8" s="218">
        <f>'Wastewater Rate and Budget'!I7+'Approved Water Rate 1'!I6</f>
        <v>157.8131544</v>
      </c>
      <c r="E8" s="219">
        <f>'Wastewater Rate and Budget'!J7+'Approved Water Rate 1'!J6</f>
        <v>165.3704031</v>
      </c>
      <c r="F8" s="220">
        <f>'Wastewater Rate and Budget'!K7+'Approved Water Rate 1'!K6</f>
        <v>179.826971</v>
      </c>
      <c r="G8" s="221">
        <f>B8-'Wastewater Rate and Budget'!F7-'Approved Water Rate 1'!F6</f>
        <v>19.72554033</v>
      </c>
      <c r="H8" s="221">
        <f>C8-'Wastewater Rate and Budget'!F7-'Approved Water Rate 1'!F6</f>
        <v>26.60356194</v>
      </c>
      <c r="I8" s="222">
        <f>D8-'Wastewater Rate and Budget'!F7-'Approved Water Rate 1'!F6</f>
        <v>33.81315442</v>
      </c>
      <c r="J8" s="19">
        <f>E8-'Wastewater Rate and Budget'!F7-'Approved Water Rate 1'!F6</f>
        <v>41.3704031</v>
      </c>
      <c r="K8" s="19">
        <f>F8-'Wastewater Rate and Budget'!F7-'Approved Water Rate 1'!F6</f>
        <v>55.82697097</v>
      </c>
      <c r="L8" s="223">
        <f>'Wastewater Rate and Budget'!G7+'Tiered Water Rate 2 April 2023'!N6</f>
        <v>136.917</v>
      </c>
      <c r="M8" s="22">
        <f>'Wastewater Rate and Budget'!H7+'Tiered Water Rate 2 April 2023'!O6</f>
        <v>142.562</v>
      </c>
      <c r="N8" s="23">
        <f>'Wastewater Rate and Budget'!I7+'Tiered Water Rate 2 April 2023'!P6</f>
        <v>148.48925</v>
      </c>
      <c r="O8" s="24">
        <f>'Wastewater Rate and Budget'!J7+'Tiered Water Rate 2 April 2023'!Q6</f>
        <v>154.7128625</v>
      </c>
      <c r="P8" s="25">
        <f>'Wastewater Rate and Budget'!K7+'Tiered Water Rate 2 April 2023'!R6</f>
        <v>167.7824488</v>
      </c>
      <c r="Q8" s="19">
        <f>L8-'Wastewater Rate and Budget'!F7-'Not Approved Water Rate Tiered '!L6</f>
        <v>12.917</v>
      </c>
      <c r="R8" s="19">
        <f>M8-'Wastewater Rate and Budget'!F7-'Tiered Water Rate 2 April 2023'!M6</f>
        <v>40.562</v>
      </c>
      <c r="S8" s="19">
        <f>N8-'Wastewater Rate and Budget'!F7-'Tiered Water Rate 2 April 2023'!M6</f>
        <v>46.48925</v>
      </c>
      <c r="T8" s="19">
        <f>O8-'Wastewater Rate and Budget'!F7-'Tiered Water Rate 2 April 2023'!M6</f>
        <v>52.7128625</v>
      </c>
      <c r="U8" s="19">
        <f>P8-'Wastewater Rate and Budget'!F7-'Tiered Water Rate 2 April 2023'!M6</f>
        <v>65.78244875</v>
      </c>
    </row>
    <row r="9" ht="14.25" customHeight="1">
      <c r="A9" s="70" t="s">
        <v>70</v>
      </c>
      <c r="B9" s="216">
        <f>'Wastewater Rate and Budget'!G8+'Approved Water Rate 1'!G7</f>
        <v>190.25</v>
      </c>
      <c r="C9" s="217">
        <f>'Wastewater Rate and Budget'!H8+'Approved Water Rate 1'!H7</f>
        <v>198.989</v>
      </c>
      <c r="D9" s="218">
        <f>'Wastewater Rate and Budget'!I8+'Approved Water Rate 1'!I7</f>
        <v>208.13401</v>
      </c>
      <c r="E9" s="219">
        <f>'Wastewater Rate and Budget'!J8+'Approved Water Rate 1'!J7</f>
        <v>217.7040929</v>
      </c>
      <c r="F9" s="220">
        <f>'Wastewater Rate and Budget'!K8+'Approved Water Rate 1'!K7</f>
        <v>234.2540084</v>
      </c>
      <c r="G9" s="221">
        <f>B9-'Wastewater Rate and Budget'!F8-'Approved Water Rate 1'!F7</f>
        <v>-32.75</v>
      </c>
      <c r="H9" s="221">
        <f>C9-'Wastewater Rate and Budget'!F8-'Approved Water Rate 1'!F7</f>
        <v>-24.011</v>
      </c>
      <c r="I9" s="222">
        <f>D9-'Wastewater Rate and Budget'!F8-'Approved Water Rate 1'!F7</f>
        <v>-14.86599</v>
      </c>
      <c r="J9" s="19">
        <f>E9-'Wastewater Rate and Budget'!F8-'Approved Water Rate 1'!F7</f>
        <v>-5.2959071</v>
      </c>
      <c r="K9" s="19">
        <f>F9-'Wastewater Rate and Budget'!F8-'Approved Water Rate 1'!F7</f>
        <v>11.25400837</v>
      </c>
      <c r="L9" s="223">
        <f>'Wastewater Rate and Budget'!G8+'Tiered Water Rate 2 April 2023'!N7</f>
        <v>152.0652175</v>
      </c>
      <c r="M9" s="22">
        <f>'Wastewater Rate and Budget'!H8+'Tiered Water Rate 2 April 2023'!O7</f>
        <v>157.7102175</v>
      </c>
      <c r="N9" s="23">
        <f>'Wastewater Rate and Budget'!I8+'Tiered Water Rate 2 April 2023'!P7</f>
        <v>163.6374675</v>
      </c>
      <c r="O9" s="24">
        <f>'Wastewater Rate and Budget'!J8+'Tiered Water Rate 2 April 2023'!Q7</f>
        <v>169.86108</v>
      </c>
      <c r="P9" s="25">
        <f>'Wastewater Rate and Budget'!K8+'Tiered Water Rate 2 April 2023'!R7</f>
        <v>182.9306663</v>
      </c>
      <c r="Q9" s="19">
        <f>L9-'Wastewater Rate and Budget'!F8-'Not Approved Water Rate Tiered '!L7</f>
        <v>-70.9347825</v>
      </c>
      <c r="R9" s="19">
        <f>M9-'Wastewater Rate and Budget'!F8-'Tiered Water Rate 2 April 2023'!M7</f>
        <v>33.7102175</v>
      </c>
      <c r="S9" s="19">
        <f>N9-'Wastewater Rate and Budget'!F8-'Tiered Water Rate 2 April 2023'!M7</f>
        <v>39.6374675</v>
      </c>
      <c r="T9" s="19">
        <f>O9-'Wastewater Rate and Budget'!F8-'Tiered Water Rate 2 April 2023'!M7</f>
        <v>45.86108</v>
      </c>
      <c r="U9" s="19">
        <f>P9-'Wastewater Rate and Budget'!F8-'Tiered Water Rate 2 April 2023'!M7</f>
        <v>58.93066625</v>
      </c>
    </row>
    <row r="10" ht="14.25" customHeight="1">
      <c r="A10" s="70" t="s">
        <v>72</v>
      </c>
      <c r="B10" s="216">
        <f>'Wastewater Rate and Budget'!G9+'Approved Water Rate 1'!G8</f>
        <v>117.45</v>
      </c>
      <c r="C10" s="217">
        <f>'Wastewater Rate and Budget'!H9+'Approved Water Rate 1'!H8</f>
        <v>123.277</v>
      </c>
      <c r="D10" s="218">
        <f>'Wastewater Rate and Budget'!I9+'Approved Water Rate 1'!I8</f>
        <v>129.39353</v>
      </c>
      <c r="E10" s="219">
        <f>'Wastewater Rate and Budget'!J9+'Approved Water Rate 1'!J8</f>
        <v>135.8139937</v>
      </c>
      <c r="F10" s="220">
        <f>'Wastewater Rate and Budget'!K9+'Approved Water Rate 1'!K8</f>
        <v>149.0883052</v>
      </c>
      <c r="G10" s="221">
        <f>B10-'Wastewater Rate and Budget'!F9-'Approved Water Rate 1'!F8</f>
        <v>15.45</v>
      </c>
      <c r="H10" s="221">
        <f>C10-'Wastewater Rate and Budget'!F9-'Approved Water Rate 1'!F8</f>
        <v>21.277</v>
      </c>
      <c r="I10" s="222">
        <f>D10-'Wastewater Rate and Budget'!F9-'Approved Water Rate 1'!F8</f>
        <v>27.39353</v>
      </c>
      <c r="J10" s="19">
        <f>E10-'Wastewater Rate and Budget'!F9-'Approved Water Rate 1'!F8</f>
        <v>33.8139937</v>
      </c>
      <c r="K10" s="19">
        <f>F10-'Wastewater Rate and Budget'!F9-'Approved Water Rate 1'!F8</f>
        <v>47.0883052</v>
      </c>
      <c r="L10" s="223">
        <f>'Wastewater Rate and Budget'!G9+'Tiered Water Rate 2 April 2023'!N8</f>
        <v>117.6</v>
      </c>
      <c r="M10" s="22">
        <f>'Wastewater Rate and Budget'!H9+'Tiered Water Rate 2 April 2023'!O8</f>
        <v>123.245</v>
      </c>
      <c r="N10" s="23">
        <f>'Wastewater Rate and Budget'!I9+'Tiered Water Rate 2 April 2023'!P8</f>
        <v>129.17225</v>
      </c>
      <c r="O10" s="24">
        <f>'Wastewater Rate and Budget'!J9+'Tiered Water Rate 2 April 2023'!Q8</f>
        <v>135.3958625</v>
      </c>
      <c r="P10" s="25">
        <f>'Wastewater Rate and Budget'!K9+'Tiered Water Rate 2 April 2023'!R8</f>
        <v>148.4654488</v>
      </c>
      <c r="Q10" s="19">
        <f>L10-'Wastewater Rate and Budget'!F9-'Not Approved Water Rate Tiered '!L8</f>
        <v>15.6</v>
      </c>
      <c r="R10" s="19">
        <f>M10-'Wastewater Rate and Budget'!F9-'Tiered Water Rate 2 April 2023'!M8</f>
        <v>21.245</v>
      </c>
      <c r="S10" s="19">
        <f>N10-'Wastewater Rate and Budget'!F9-'Tiered Water Rate 2 April 2023'!M8</f>
        <v>27.17225</v>
      </c>
      <c r="T10" s="19">
        <f>O10-'Wastewater Rate and Budget'!F9-'Tiered Water Rate 2 April 2023'!M8</f>
        <v>33.3958625</v>
      </c>
      <c r="U10" s="19">
        <f>P10-'Wastewater Rate and Budget'!F9-'Tiered Water Rate 2 April 2023'!M8</f>
        <v>46.46544875</v>
      </c>
    </row>
    <row r="11" ht="14.25" customHeight="1">
      <c r="A11" s="70" t="s">
        <v>73</v>
      </c>
      <c r="B11" s="216">
        <f>'Wastewater Rate and Budget'!G10+'Approved Water Rate 1'!G9</f>
        <v>112.9</v>
      </c>
      <c r="C11" s="217">
        <f>'Wastewater Rate and Budget'!H10+'Approved Water Rate 1'!H9</f>
        <v>118.545</v>
      </c>
      <c r="D11" s="218">
        <f>'Wastewater Rate and Budget'!I10+'Approved Water Rate 1'!I9</f>
        <v>124.47225</v>
      </c>
      <c r="E11" s="219">
        <f>'Wastewater Rate and Budget'!J10+'Approved Water Rate 1'!J9</f>
        <v>130.6958625</v>
      </c>
      <c r="F11" s="220">
        <f>'Wastewater Rate and Budget'!K10+'Approved Water Rate 1'!K9</f>
        <v>143.7654488</v>
      </c>
      <c r="G11" s="221">
        <f>B11-'Wastewater Rate and Budget'!F10-'Approved Water Rate 1'!F9</f>
        <v>10.9</v>
      </c>
      <c r="H11" s="221">
        <f>C11-'Wastewater Rate and Budget'!F10-'Approved Water Rate 1'!F9</f>
        <v>16.545</v>
      </c>
      <c r="I11" s="222">
        <f>D11-'Wastewater Rate and Budget'!F10-'Approved Water Rate 1'!F9</f>
        <v>22.47225</v>
      </c>
      <c r="J11" s="19">
        <f>E11-'Wastewater Rate and Budget'!F10-'Approved Water Rate 1'!F9</f>
        <v>28.6958625</v>
      </c>
      <c r="K11" s="19">
        <f>F11-'Wastewater Rate and Budget'!F10-'Approved Water Rate 1'!F9</f>
        <v>41.76544875</v>
      </c>
      <c r="L11" s="223">
        <f>'Wastewater Rate and Budget'!G10+'Tiered Water Rate 2 April 2023'!N9</f>
        <v>112.9</v>
      </c>
      <c r="M11" s="22">
        <f>'Wastewater Rate and Budget'!H10+'Tiered Water Rate 2 April 2023'!O9</f>
        <v>118.545</v>
      </c>
      <c r="N11" s="23">
        <f>'Wastewater Rate and Budget'!I10+'Tiered Water Rate 2 April 2023'!P9</f>
        <v>124.47225</v>
      </c>
      <c r="O11" s="24">
        <f>'Wastewater Rate and Budget'!J10+'Tiered Water Rate 2 April 2023'!Q9</f>
        <v>130.6958625</v>
      </c>
      <c r="P11" s="25">
        <f>'Wastewater Rate and Budget'!K10+'Tiered Water Rate 2 April 2023'!R9</f>
        <v>143.7654488</v>
      </c>
      <c r="Q11" s="19">
        <f>L11-'Wastewater Rate and Budget'!F10-'Not Approved Water Rate Tiered '!L9</f>
        <v>10.9</v>
      </c>
      <c r="R11" s="19">
        <f>M11-'Wastewater Rate and Budget'!F10-'Tiered Water Rate 2 April 2023'!M9</f>
        <v>16.545</v>
      </c>
      <c r="S11" s="19">
        <f>N11-'Wastewater Rate and Budget'!F10-'Tiered Water Rate 2 April 2023'!M9</f>
        <v>22.47225</v>
      </c>
      <c r="T11" s="19">
        <f>O11-'Wastewater Rate and Budget'!F10-'Tiered Water Rate 2 April 2023'!M9</f>
        <v>28.6958625</v>
      </c>
      <c r="U11" s="19">
        <f>P11-'Wastewater Rate and Budget'!F10-'Tiered Water Rate 2 April 2023'!M9</f>
        <v>41.76544875</v>
      </c>
    </row>
    <row r="12" ht="14.25" customHeight="1">
      <c r="A12" s="70" t="s">
        <v>74</v>
      </c>
      <c r="B12" s="216">
        <f>'Wastewater Rate and Budget'!G11+'Approved Water Rate 1'!G10</f>
        <v>126.55</v>
      </c>
      <c r="C12" s="217">
        <f>'Wastewater Rate and Budget'!H11+'Approved Water Rate 1'!H10</f>
        <v>132.741</v>
      </c>
      <c r="D12" s="218">
        <f>'Wastewater Rate and Budget'!I11+'Approved Water Rate 1'!I10</f>
        <v>139.23609</v>
      </c>
      <c r="E12" s="219">
        <f>'Wastewater Rate and Budget'!J11+'Approved Water Rate 1'!J10</f>
        <v>146.0502561</v>
      </c>
      <c r="F12" s="220">
        <f>'Wastewater Rate and Budget'!K11+'Approved Water Rate 1'!K10</f>
        <v>159.7340181</v>
      </c>
      <c r="G12" s="221">
        <f>B12-'Wastewater Rate and Budget'!F11-'Approved Water Rate 1'!F10</f>
        <v>24.55</v>
      </c>
      <c r="H12" s="221">
        <f>C12-'Wastewater Rate and Budget'!F11-'Approved Water Rate 1'!F10</f>
        <v>30.741</v>
      </c>
      <c r="I12" s="222">
        <f>D12-'Wastewater Rate and Budget'!F11-'Approved Water Rate 1'!F10</f>
        <v>37.23609</v>
      </c>
      <c r="J12" s="19">
        <f>E12-'Wastewater Rate and Budget'!F11-'Approved Water Rate 1'!F10</f>
        <v>44.0502561</v>
      </c>
      <c r="K12" s="19">
        <f>F12-'Wastewater Rate and Budget'!F11-'Approved Water Rate 1'!F10</f>
        <v>57.73401809</v>
      </c>
      <c r="L12" s="223">
        <f>'Wastewater Rate and Budget'!G11+'Tiered Water Rate 2 April 2023'!N10</f>
        <v>141.8755</v>
      </c>
      <c r="M12" s="22">
        <f>'Wastewater Rate and Budget'!H11+'Tiered Water Rate 2 April 2023'!O10</f>
        <v>147.5205</v>
      </c>
      <c r="N12" s="23">
        <f>'Wastewater Rate and Budget'!I11+'Tiered Water Rate 2 April 2023'!P10</f>
        <v>153.44775</v>
      </c>
      <c r="O12" s="24">
        <f>'Wastewater Rate and Budget'!J11+'Tiered Water Rate 2 April 2023'!Q10</f>
        <v>159.6713625</v>
      </c>
      <c r="P12" s="25">
        <f>'Wastewater Rate and Budget'!K11+'Tiered Water Rate 2 April 2023'!R10</f>
        <v>172.7409488</v>
      </c>
      <c r="Q12" s="19">
        <f>L12-'Wastewater Rate and Budget'!F11-'Not Approved Water Rate Tiered '!L10</f>
        <v>39.8755</v>
      </c>
      <c r="R12" s="19">
        <f>M12-'Wastewater Rate and Budget'!F11-'Tiered Water Rate 2 April 2023'!M10</f>
        <v>45.5205</v>
      </c>
      <c r="S12" s="19">
        <f>N12-'Wastewater Rate and Budget'!F11-'Tiered Water Rate 2 April 2023'!M10</f>
        <v>51.44775</v>
      </c>
      <c r="T12" s="19">
        <f>O12-'Wastewater Rate and Budget'!F11-'Tiered Water Rate 2 April 2023'!M10</f>
        <v>57.6713625</v>
      </c>
      <c r="U12" s="19">
        <f>P12-'Wastewater Rate and Budget'!F11-'Tiered Water Rate 2 April 2023'!M10</f>
        <v>70.74094875</v>
      </c>
    </row>
    <row r="13" ht="14.25" customHeight="1">
      <c r="A13" s="70" t="s">
        <v>75</v>
      </c>
      <c r="B13" s="216">
        <f>'Wastewater Rate and Budget'!G12+'Approved Water Rate 1'!G11</f>
        <v>215.5</v>
      </c>
      <c r="C13" s="217">
        <f>'Wastewater Rate and Budget'!H12+'Approved Water Rate 1'!H11</f>
        <v>225.729</v>
      </c>
      <c r="D13" s="218">
        <f>'Wastewater Rate and Budget'!I12+'Approved Water Rate 1'!I11</f>
        <v>236.44761</v>
      </c>
      <c r="E13" s="219">
        <f>'Wastewater Rate and Budget'!J12+'Approved Water Rate 1'!J11</f>
        <v>247.6794369</v>
      </c>
      <c r="F13" s="220">
        <f>'Wastewater Rate and Budget'!K12+'Approved Water Rate 1'!K11</f>
        <v>268.7623261</v>
      </c>
      <c r="G13" s="221">
        <f>B13-'Wastewater Rate and Budget'!F12-'Approved Water Rate 1'!F11</f>
        <v>47.5</v>
      </c>
      <c r="H13" s="221">
        <f>C13-'Wastewater Rate and Budget'!F12-'Approved Water Rate 1'!F11</f>
        <v>57.729</v>
      </c>
      <c r="I13" s="222">
        <f>D13-'Wastewater Rate and Budget'!F12-'Approved Water Rate 1'!F11</f>
        <v>68.44761</v>
      </c>
      <c r="J13" s="19">
        <f>E13-'Wastewater Rate and Budget'!F12-'Approved Water Rate 1'!F11</f>
        <v>79.6794369</v>
      </c>
      <c r="K13" s="19">
        <f>F13-'Wastewater Rate and Budget'!F12-'Approved Water Rate 1'!F11</f>
        <v>100.7623261</v>
      </c>
      <c r="L13" s="223">
        <f>'Wastewater Rate and Budget'!G12+'Tiered Water Rate 2 April 2023'!N11</f>
        <v>226.7967389</v>
      </c>
      <c r="M13" s="22">
        <f>'Wastewater Rate and Budget'!H12+'Tiered Water Rate 2 April 2023'!O11</f>
        <v>234.8417389</v>
      </c>
      <c r="N13" s="23">
        <f>'Wastewater Rate and Budget'!I12+'Tiered Water Rate 2 April 2023'!P11</f>
        <v>243.2889889</v>
      </c>
      <c r="O13" s="24">
        <f>'Wastewater Rate and Budget'!J12+'Tiered Water Rate 2 April 2023'!Q11</f>
        <v>252.1586014</v>
      </c>
      <c r="P13" s="25">
        <f>'Wastewater Rate and Budget'!K12+'Tiered Water Rate 2 April 2023'!R11</f>
        <v>270.7847877</v>
      </c>
      <c r="Q13" s="19">
        <f>L13-'Wastewater Rate and Budget'!F12-'Not Approved Water Rate Tiered '!L11</f>
        <v>58.79673893</v>
      </c>
      <c r="R13" s="19">
        <f>M13-'Wastewater Rate and Budget'!F12-'Tiered Water Rate 2 April 2023'!M11</f>
        <v>55.84173893</v>
      </c>
      <c r="S13" s="19">
        <f>N13-'Wastewater Rate and Budget'!F12-'Tiered Water Rate 2 April 2023'!M11</f>
        <v>64.28898893</v>
      </c>
      <c r="T13" s="19">
        <f>O13-'Wastewater Rate and Budget'!F12-'Tiered Water Rate 2 April 2023'!M11</f>
        <v>73.15860143</v>
      </c>
      <c r="U13" s="19">
        <f>P13-'Wastewater Rate and Budget'!F12-'Tiered Water Rate 2 April 2023'!M11</f>
        <v>91.78478768</v>
      </c>
    </row>
    <row r="14" ht="14.25" customHeight="1">
      <c r="A14" s="70" t="s">
        <v>76</v>
      </c>
      <c r="B14" s="216">
        <f>'Wastewater Rate and Budget'!G13+'Approved Water Rate 1'!G12</f>
        <v>238.25</v>
      </c>
      <c r="C14" s="217">
        <f>'Wastewater Rate and Budget'!H13+'Approved Water Rate 1'!H12</f>
        <v>249.389</v>
      </c>
      <c r="D14" s="218">
        <f>'Wastewater Rate and Budget'!I13+'Approved Water Rate 1'!I12</f>
        <v>261.05401</v>
      </c>
      <c r="E14" s="219">
        <f>'Wastewater Rate and Budget'!J13+'Approved Water Rate 1'!J12</f>
        <v>273.2700929</v>
      </c>
      <c r="F14" s="220">
        <f>'Wastewater Rate and Budget'!K13+'Approved Water Rate 1'!K12</f>
        <v>295.3766084</v>
      </c>
      <c r="G14" s="221">
        <f>B14-'Wastewater Rate and Budget'!F13-'Approved Water Rate 1'!F12</f>
        <v>15.25</v>
      </c>
      <c r="H14" s="221">
        <f>C14-'Wastewater Rate and Budget'!F13-'Approved Water Rate 1'!F12</f>
        <v>26.389</v>
      </c>
      <c r="I14" s="222">
        <f>D14-'Wastewater Rate and Budget'!F13-'Approved Water Rate 1'!F12</f>
        <v>38.05401</v>
      </c>
      <c r="J14" s="19">
        <f>E14-'Wastewater Rate and Budget'!F13-'Approved Water Rate 1'!F12</f>
        <v>50.2700929</v>
      </c>
      <c r="K14" s="19">
        <f>F14-'Wastewater Rate and Budget'!F13-'Approved Water Rate 1'!F12</f>
        <v>72.37660837</v>
      </c>
      <c r="L14" s="223">
        <f>'Wastewater Rate and Budget'!G13+'Tiered Water Rate 2 April 2023'!N12</f>
        <v>215.75887</v>
      </c>
      <c r="M14" s="22">
        <f>'Wastewater Rate and Budget'!H13+'Tiered Water Rate 2 April 2023'!O12</f>
        <v>223.80387</v>
      </c>
      <c r="N14" s="23">
        <f>'Wastewater Rate and Budget'!I13+'Tiered Water Rate 2 April 2023'!P12</f>
        <v>232.25112</v>
      </c>
      <c r="O14" s="24">
        <f>'Wastewater Rate and Budget'!J13+'Tiered Water Rate 2 April 2023'!Q12</f>
        <v>241.1207325</v>
      </c>
      <c r="P14" s="25">
        <f>'Wastewater Rate and Budget'!K13+'Tiered Water Rate 2 April 2023'!R12</f>
        <v>259.7469188</v>
      </c>
      <c r="Q14" s="19">
        <f>L14-'Wastewater Rate and Budget'!F13-'Not Approved Water Rate Tiered '!L12</f>
        <v>-7.24113</v>
      </c>
      <c r="R14" s="19">
        <f>M14-'Wastewater Rate and Budget'!F13-'Tiered Water Rate 2 April 2023'!M12</f>
        <v>55.80387</v>
      </c>
      <c r="S14" s="19">
        <f>N14-'Wastewater Rate and Budget'!F13-'Tiered Water Rate 2 April 2023'!M12</f>
        <v>64.25112</v>
      </c>
      <c r="T14" s="19">
        <f>O14-'Wastewater Rate and Budget'!F13-'Tiered Water Rate 2 April 2023'!M12</f>
        <v>73.1207325</v>
      </c>
      <c r="U14" s="19">
        <f>P14-'Wastewater Rate and Budget'!F13-'Tiered Water Rate 2 April 2023'!M12</f>
        <v>91.74691875</v>
      </c>
    </row>
    <row r="15" ht="14.25" customHeight="1">
      <c r="A15" s="70" t="s">
        <v>77</v>
      </c>
      <c r="B15" s="216">
        <f>'Wastewater Rate and Budget'!G14+'Approved Water Rate 1'!G13</f>
        <v>153.85</v>
      </c>
      <c r="C15" s="217">
        <f>'Wastewater Rate and Budget'!H14+'Approved Water Rate 1'!H13</f>
        <v>161.133</v>
      </c>
      <c r="D15" s="218">
        <f>'Wastewater Rate and Budget'!I14+'Approved Water Rate 1'!I13</f>
        <v>168.76377</v>
      </c>
      <c r="E15" s="219">
        <f>'Wastewater Rate and Budget'!J14+'Approved Water Rate 1'!J13</f>
        <v>176.7590433</v>
      </c>
      <c r="F15" s="220">
        <f>'Wastewater Rate and Budget'!K14+'Approved Water Rate 1'!K13</f>
        <v>191.6711568</v>
      </c>
      <c r="G15" s="221">
        <f>B15-'Wastewater Rate and Budget'!F14-'Approved Water Rate 1'!F13</f>
        <v>18.85</v>
      </c>
      <c r="H15" s="221">
        <f>C15-'Wastewater Rate and Budget'!F14-'Approved Water Rate 1'!F13</f>
        <v>26.133</v>
      </c>
      <c r="I15" s="222">
        <f>D15-'Wastewater Rate and Budget'!F14-'Approved Water Rate 1'!F13</f>
        <v>33.76377</v>
      </c>
      <c r="J15" s="19">
        <f>E15-'Wastewater Rate and Budget'!F14-'Approved Water Rate 1'!F13</f>
        <v>41.7590433</v>
      </c>
      <c r="K15" s="19">
        <f>F15-'Wastewater Rate and Budget'!F14-'Approved Water Rate 1'!F13</f>
        <v>56.67115678</v>
      </c>
      <c r="L15" s="223">
        <f>'Wastewater Rate and Budget'!G14+'Tiered Water Rate 2 April 2023'!N13</f>
        <v>141.8755</v>
      </c>
      <c r="M15" s="22">
        <f>'Wastewater Rate and Budget'!H14+'Tiered Water Rate 2 April 2023'!O13</f>
        <v>147.5205</v>
      </c>
      <c r="N15" s="23">
        <f>'Wastewater Rate and Budget'!I14+'Tiered Water Rate 2 April 2023'!P13</f>
        <v>153.44775</v>
      </c>
      <c r="O15" s="24">
        <f>'Wastewater Rate and Budget'!J14+'Tiered Water Rate 2 April 2023'!Q13</f>
        <v>159.6713625</v>
      </c>
      <c r="P15" s="25">
        <f>'Wastewater Rate and Budget'!K14+'Tiered Water Rate 2 April 2023'!R13</f>
        <v>172.7409488</v>
      </c>
      <c r="Q15" s="19">
        <f>L15-'Wastewater Rate and Budget'!F14-'Not Approved Water Rate Tiered '!L13</f>
        <v>6.8755</v>
      </c>
      <c r="R15" s="19">
        <f>M15-'Wastewater Rate and Budget'!F14-'Tiered Water Rate 2 April 2023'!M13</f>
        <v>45.5205</v>
      </c>
      <c r="S15" s="19">
        <f>N15-'Wastewater Rate and Budget'!F14-'Tiered Water Rate 2 April 2023'!M13</f>
        <v>51.44775</v>
      </c>
      <c r="T15" s="19">
        <f>O15-'Wastewater Rate and Budget'!F14-'Tiered Water Rate 2 April 2023'!M13</f>
        <v>57.6713625</v>
      </c>
      <c r="U15" s="19">
        <f>P15-'Wastewater Rate and Budget'!F14-'Tiered Water Rate 2 April 2023'!M13</f>
        <v>70.74094875</v>
      </c>
    </row>
    <row r="16" ht="14.25" customHeight="1">
      <c r="A16" s="70" t="s">
        <v>79</v>
      </c>
      <c r="B16" s="216">
        <f>'Wastewater Rate and Budget'!G15+'Approved Water Rate 1'!G14</f>
        <v>138.3959169</v>
      </c>
      <c r="C16" s="217">
        <f>'Wastewater Rate and Budget'!H15+'Approved Water Rate 1'!H14</f>
        <v>145.0607536</v>
      </c>
      <c r="D16" s="218">
        <f>'Wastewater Rate and Budget'!I15+'Approved Water Rate 1'!I14</f>
        <v>152.0486337</v>
      </c>
      <c r="E16" s="219">
        <f>'Wastewater Rate and Budget'!J15+'Approved Water Rate 1'!J14</f>
        <v>159.3753016</v>
      </c>
      <c r="F16" s="220">
        <f>'Wastewater Rate and Budget'!K15+'Approved Water Rate 1'!K14</f>
        <v>173.5920654</v>
      </c>
      <c r="G16" s="221">
        <f>B16-'Wastewater Rate and Budget'!F15-'Approved Water Rate 1'!F14</f>
        <v>25.39591689</v>
      </c>
      <c r="H16" s="221">
        <f>C16-'Wastewater Rate and Budget'!F15-'Approved Water Rate 1'!F14</f>
        <v>32.06075357</v>
      </c>
      <c r="I16" s="222">
        <f>D16-'Wastewater Rate and Budget'!F15-'Approved Water Rate 1'!F14</f>
        <v>39.04863371</v>
      </c>
      <c r="J16" s="19">
        <f>E16-'Wastewater Rate and Budget'!F15-'Approved Water Rate 1'!F14</f>
        <v>46.37530156</v>
      </c>
      <c r="K16" s="19">
        <f>F16-'Wastewater Rate and Budget'!F15-'Approved Water Rate 1'!F14</f>
        <v>60.59206537</v>
      </c>
      <c r="L16" s="223">
        <f>'Wastewater Rate and Budget'!G15+'Tiered Water Rate 2 April 2023'!N14</f>
        <v>136.917</v>
      </c>
      <c r="M16" s="22">
        <f>'Wastewater Rate and Budget'!H15+'Tiered Water Rate 2 April 2023'!O14</f>
        <v>142.562</v>
      </c>
      <c r="N16" s="23">
        <f>'Wastewater Rate and Budget'!I15+'Tiered Water Rate 2 April 2023'!P14</f>
        <v>148.48925</v>
      </c>
      <c r="O16" s="24">
        <f>'Wastewater Rate and Budget'!J15+'Tiered Water Rate 2 April 2023'!Q14</f>
        <v>154.7128625</v>
      </c>
      <c r="P16" s="25">
        <f>'Wastewater Rate and Budget'!K15+'Tiered Water Rate 2 April 2023'!R14</f>
        <v>167.7824488</v>
      </c>
      <c r="Q16" s="19">
        <f>L16-'Wastewater Rate and Budget'!F15-'Not Approved Water Rate Tiered '!L14</f>
        <v>23.917</v>
      </c>
      <c r="R16" s="19">
        <f>M16-'Wastewater Rate and Budget'!F15-'Tiered Water Rate 2 April 2023'!M14</f>
        <v>40.562</v>
      </c>
      <c r="S16" s="19">
        <f>N16-'Wastewater Rate and Budget'!F15-'Tiered Water Rate 2 April 2023'!M14</f>
        <v>46.48925</v>
      </c>
      <c r="T16" s="19">
        <f>O16-'Wastewater Rate and Budget'!F15-'Tiered Water Rate 2 April 2023'!M14</f>
        <v>52.7128625</v>
      </c>
      <c r="U16" s="19">
        <f>P16-'Wastewater Rate and Budget'!F15-'Tiered Water Rate 2 April 2023'!M14</f>
        <v>65.78244875</v>
      </c>
    </row>
    <row r="17" ht="14.25" customHeight="1">
      <c r="A17" s="70" t="s">
        <v>80</v>
      </c>
      <c r="B17" s="216">
        <f>'Wastewater Rate and Budget'!G16+'Approved Water Rate 1'!G15</f>
        <v>140.2</v>
      </c>
      <c r="C17" s="217">
        <f>'Wastewater Rate and Budget'!H16+'Approved Water Rate 1'!H15</f>
        <v>146.937</v>
      </c>
      <c r="D17" s="218">
        <f>'Wastewater Rate and Budget'!I16+'Approved Water Rate 1'!I15</f>
        <v>153.99993</v>
      </c>
      <c r="E17" s="219">
        <f>'Wastewater Rate and Budget'!J16+'Approved Water Rate 1'!J15</f>
        <v>161.4046497</v>
      </c>
      <c r="F17" s="220">
        <f>'Wastewater Rate and Budget'!K16+'Approved Water Rate 1'!K15</f>
        <v>175.7025874</v>
      </c>
      <c r="G17" s="221">
        <f>B17-'Wastewater Rate and Budget'!F16-'Approved Water Rate 1'!F15</f>
        <v>38.2</v>
      </c>
      <c r="H17" s="221">
        <f>C17-'Wastewater Rate and Budget'!F16-'Approved Water Rate 1'!F15</f>
        <v>44.937</v>
      </c>
      <c r="I17" s="222">
        <f>D17-'Wastewater Rate and Budget'!F16-'Approved Water Rate 1'!F15</f>
        <v>51.99993</v>
      </c>
      <c r="J17" s="19">
        <f>E17-'Wastewater Rate and Budget'!F16-'Approved Water Rate 1'!F15</f>
        <v>59.4046497</v>
      </c>
      <c r="K17" s="19">
        <f>F17-'Wastewater Rate and Budget'!F16-'Approved Water Rate 1'!F15</f>
        <v>73.70258744</v>
      </c>
      <c r="L17" s="223">
        <f>'Wastewater Rate and Budget'!G16+'Tiered Water Rate 2 April 2023'!N15</f>
        <v>127</v>
      </c>
      <c r="M17" s="22">
        <f>'Wastewater Rate and Budget'!H16+'Tiered Water Rate 2 April 2023'!O15</f>
        <v>132.645</v>
      </c>
      <c r="N17" s="23">
        <f>'Wastewater Rate and Budget'!I16+'Tiered Water Rate 2 April 2023'!P15</f>
        <v>138.57225</v>
      </c>
      <c r="O17" s="24">
        <f>'Wastewater Rate and Budget'!J16+'Tiered Water Rate 2 April 2023'!Q15</f>
        <v>144.7958625</v>
      </c>
      <c r="P17" s="25">
        <f>'Wastewater Rate and Budget'!K16+'Tiered Water Rate 2 April 2023'!R15</f>
        <v>157.8654488</v>
      </c>
      <c r="Q17" s="19">
        <f>L17-'Wastewater Rate and Budget'!F16-'Not Approved Water Rate Tiered '!L15</f>
        <v>25</v>
      </c>
      <c r="R17" s="19">
        <f>M17-'Wastewater Rate and Budget'!F16-'Tiered Water Rate 2 April 2023'!M15</f>
        <v>30.645</v>
      </c>
      <c r="S17" s="19">
        <f>N17-'Wastewater Rate and Budget'!F16-'Tiered Water Rate 2 April 2023'!M15</f>
        <v>36.57225</v>
      </c>
      <c r="T17" s="19">
        <f>O17-'Wastewater Rate and Budget'!F16-'Tiered Water Rate 2 April 2023'!M15</f>
        <v>42.7958625</v>
      </c>
      <c r="U17" s="19">
        <f>P17-'Wastewater Rate and Budget'!F16-'Tiered Water Rate 2 April 2023'!M15</f>
        <v>55.86544875</v>
      </c>
    </row>
    <row r="18" ht="14.25" customHeight="1">
      <c r="A18" s="70" t="s">
        <v>81</v>
      </c>
      <c r="B18" s="216">
        <f>'Wastewater Rate and Budget'!G17+'Approved Water Rate 1'!G16</f>
        <v>138.6083111</v>
      </c>
      <c r="C18" s="217">
        <f>'Wastewater Rate and Budget'!H17+'Approved Water Rate 1'!H16</f>
        <v>145.2816435</v>
      </c>
      <c r="D18" s="218">
        <f>'Wastewater Rate and Budget'!I17+'Approved Water Rate 1'!I16</f>
        <v>152.2783592</v>
      </c>
      <c r="E18" s="219">
        <f>'Wastewater Rate and Budget'!J17+'Approved Water Rate 1'!J16</f>
        <v>159.6142161</v>
      </c>
      <c r="F18" s="220">
        <f>'Wastewater Rate and Budget'!K17+'Approved Water Rate 1'!K16</f>
        <v>173.8405365</v>
      </c>
      <c r="G18" s="221">
        <f>B18-'Wastewater Rate and Budget'!F17-'Approved Water Rate 1'!F16</f>
        <v>25.60831105</v>
      </c>
      <c r="H18" s="221">
        <f>C18-'Wastewater Rate and Budget'!F17-'Approved Water Rate 1'!F16</f>
        <v>32.28164349</v>
      </c>
      <c r="I18" s="222">
        <f>D18-'Wastewater Rate and Budget'!F17-'Approved Water Rate 1'!F16</f>
        <v>39.27835923</v>
      </c>
      <c r="J18" s="19">
        <f>E18-'Wastewater Rate and Budget'!F17-'Approved Water Rate 1'!F16</f>
        <v>46.6142161</v>
      </c>
      <c r="K18" s="19">
        <f>F18-'Wastewater Rate and Budget'!F17-'Approved Water Rate 1'!F16</f>
        <v>60.8405365</v>
      </c>
      <c r="L18" s="223">
        <f>'Wastewater Rate and Budget'!G17+'Tiered Water Rate 2 April 2023'!N16</f>
        <v>136.917</v>
      </c>
      <c r="M18" s="22">
        <f>'Wastewater Rate and Budget'!H17+'Tiered Water Rate 2 April 2023'!O16</f>
        <v>142.562</v>
      </c>
      <c r="N18" s="23">
        <f>'Wastewater Rate and Budget'!I17+'Tiered Water Rate 2 April 2023'!P16</f>
        <v>148.48925</v>
      </c>
      <c r="O18" s="24">
        <f>'Wastewater Rate and Budget'!J17+'Tiered Water Rate 2 April 2023'!Q16</f>
        <v>154.7128625</v>
      </c>
      <c r="P18" s="25">
        <f>'Wastewater Rate and Budget'!K17+'Tiered Water Rate 2 April 2023'!R16</f>
        <v>167.7824488</v>
      </c>
      <c r="Q18" s="19">
        <f>L18-'Wastewater Rate and Budget'!F17-'Not Approved Water Rate Tiered '!L16</f>
        <v>23.917</v>
      </c>
      <c r="R18" s="19">
        <f>M18-'Wastewater Rate and Budget'!F17-'Tiered Water Rate 2 April 2023'!M16</f>
        <v>40.562</v>
      </c>
      <c r="S18" s="19">
        <f>N18-'Wastewater Rate and Budget'!F17-'Tiered Water Rate 2 April 2023'!M16</f>
        <v>46.48925</v>
      </c>
      <c r="T18" s="19">
        <f>O18-'Wastewater Rate and Budget'!F17-'Tiered Water Rate 2 April 2023'!M16</f>
        <v>52.7128625</v>
      </c>
      <c r="U18" s="19">
        <f>P18-'Wastewater Rate and Budget'!F17-'Tiered Water Rate 2 April 2023'!M16</f>
        <v>65.78244875</v>
      </c>
    </row>
    <row r="19" ht="14.25" customHeight="1">
      <c r="A19" s="70" t="s">
        <v>84</v>
      </c>
      <c r="B19" s="216">
        <f>'Wastewater Rate and Budget'!G18+'Approved Water Rate 1'!G17</f>
        <v>117.45</v>
      </c>
      <c r="C19" s="217">
        <f>'Wastewater Rate and Budget'!H18+'Approved Water Rate 1'!H17</f>
        <v>123.277</v>
      </c>
      <c r="D19" s="218">
        <f>'Wastewater Rate and Budget'!I18+'Approved Water Rate 1'!I17</f>
        <v>129.39353</v>
      </c>
      <c r="E19" s="219">
        <f>'Wastewater Rate and Budget'!J18+'Approved Water Rate 1'!J17</f>
        <v>135.8139937</v>
      </c>
      <c r="F19" s="220">
        <f>'Wastewater Rate and Budget'!K18+'Approved Water Rate 1'!K17</f>
        <v>149.0883052</v>
      </c>
      <c r="G19" s="221">
        <f>B19-'Wastewater Rate and Budget'!F18-'Approved Water Rate 1'!F17</f>
        <v>15.45</v>
      </c>
      <c r="H19" s="221">
        <f>C19-'Wastewater Rate and Budget'!F18-'Approved Water Rate 1'!F17</f>
        <v>21.277</v>
      </c>
      <c r="I19" s="222">
        <f>D19-'Wastewater Rate and Budget'!F18-'Approved Water Rate 1'!F17</f>
        <v>27.39353</v>
      </c>
      <c r="J19" s="19">
        <f>E19-'Wastewater Rate and Budget'!F18-'Approved Water Rate 1'!F17</f>
        <v>33.8139937</v>
      </c>
      <c r="K19" s="19">
        <f>F19-'Wastewater Rate and Budget'!F18-'Approved Water Rate 1'!F17</f>
        <v>47.0883052</v>
      </c>
      <c r="L19" s="223">
        <f>'Wastewater Rate and Budget'!G18+'Tiered Water Rate 2 April 2023'!N17</f>
        <v>112.9</v>
      </c>
      <c r="M19" s="22">
        <f>'Wastewater Rate and Budget'!H18+'Tiered Water Rate 2 April 2023'!O17</f>
        <v>118.545</v>
      </c>
      <c r="N19" s="23">
        <f>'Wastewater Rate and Budget'!I18+'Tiered Water Rate 2 April 2023'!P17</f>
        <v>124.47225</v>
      </c>
      <c r="O19" s="24">
        <f>'Wastewater Rate and Budget'!J18+'Tiered Water Rate 2 April 2023'!Q17</f>
        <v>130.6958625</v>
      </c>
      <c r="P19" s="25">
        <f>'Wastewater Rate and Budget'!K18+'Tiered Water Rate 2 April 2023'!R17</f>
        <v>143.7654488</v>
      </c>
      <c r="Q19" s="19">
        <f>L19-'Wastewater Rate and Budget'!F18-'Not Approved Water Rate Tiered '!L17</f>
        <v>10.9</v>
      </c>
      <c r="R19" s="19">
        <f>M19-'Wastewater Rate and Budget'!F18-'Tiered Water Rate 2 April 2023'!M17</f>
        <v>16.545</v>
      </c>
      <c r="S19" s="19">
        <f>N19-'Wastewater Rate and Budget'!F18-'Tiered Water Rate 2 April 2023'!M17</f>
        <v>22.47225</v>
      </c>
      <c r="T19" s="19">
        <f>O19-'Wastewater Rate and Budget'!F18-'Tiered Water Rate 2 April 2023'!M17</f>
        <v>28.6958625</v>
      </c>
      <c r="U19" s="19">
        <f>P19-'Wastewater Rate and Budget'!F18-'Tiered Water Rate 2 April 2023'!M17</f>
        <v>41.76544875</v>
      </c>
    </row>
    <row r="20" ht="14.25" customHeight="1">
      <c r="A20" s="70" t="s">
        <v>86</v>
      </c>
      <c r="B20" s="216">
        <f>'Wastewater Rate and Budget'!G19+'Approved Water Rate 1'!G18</f>
        <v>144.5178365</v>
      </c>
      <c r="C20" s="217">
        <f>'Wastewater Rate and Budget'!H19+'Approved Water Rate 1'!H18</f>
        <v>151.4275499</v>
      </c>
      <c r="D20" s="218">
        <f>'Wastewater Rate and Budget'!I19+'Approved Water Rate 1'!I18</f>
        <v>158.6701019</v>
      </c>
      <c r="E20" s="219">
        <f>'Wastewater Rate and Budget'!J19+'Approved Water Rate 1'!J18</f>
        <v>166.2616285</v>
      </c>
      <c r="F20" s="220">
        <f>'Wastewater Rate and Budget'!K19+'Approved Water Rate 1'!K18</f>
        <v>180.7538454</v>
      </c>
      <c r="G20" s="221">
        <f>B20-'Wastewater Rate and Budget'!F19-'Approved Water Rate 1'!F18</f>
        <v>20.51783645</v>
      </c>
      <c r="H20" s="221">
        <f>C20-'Wastewater Rate and Budget'!F19-'Approved Water Rate 1'!F18</f>
        <v>27.42754991</v>
      </c>
      <c r="I20" s="222">
        <f>D20-'Wastewater Rate and Budget'!F19-'Approved Water Rate 1'!F18</f>
        <v>34.67010191</v>
      </c>
      <c r="J20" s="19">
        <f>E20-'Wastewater Rate and Budget'!F19-'Approved Water Rate 1'!F18</f>
        <v>42.26162848</v>
      </c>
      <c r="K20" s="19">
        <f>F20-'Wastewater Rate and Budget'!F19-'Approved Water Rate 1'!F18</f>
        <v>56.75384537</v>
      </c>
      <c r="L20" s="223">
        <f>'Wastewater Rate and Budget'!G19+'Tiered Water Rate 2 April 2023'!N18</f>
        <v>152.0652175</v>
      </c>
      <c r="M20" s="22">
        <f>'Wastewater Rate and Budget'!H19+'Tiered Water Rate 2 April 2023'!O18</f>
        <v>157.7102175</v>
      </c>
      <c r="N20" s="23">
        <f>'Wastewater Rate and Budget'!I19+'Tiered Water Rate 2 April 2023'!P18</f>
        <v>163.6374675</v>
      </c>
      <c r="O20" s="24">
        <f>'Wastewater Rate and Budget'!J19+'Tiered Water Rate 2 April 2023'!Q18</f>
        <v>169.86108</v>
      </c>
      <c r="P20" s="25">
        <f>'Wastewater Rate and Budget'!K19+'Tiered Water Rate 2 April 2023'!R18</f>
        <v>182.9306663</v>
      </c>
      <c r="Q20" s="19">
        <f>L20-'Wastewater Rate and Budget'!F19-'Not Approved Water Rate Tiered '!L18</f>
        <v>28.0652175</v>
      </c>
      <c r="R20" s="19">
        <f>M20-'Wastewater Rate and Budget'!F19-'Tiered Water Rate 2 April 2023'!M18</f>
        <v>33.7102175</v>
      </c>
      <c r="S20" s="19">
        <f>N20-'Wastewater Rate and Budget'!F19-'Tiered Water Rate 2 April 2023'!M18</f>
        <v>39.6374675</v>
      </c>
      <c r="T20" s="19">
        <f>O20-'Wastewater Rate and Budget'!F19-'Tiered Water Rate 2 April 2023'!M18</f>
        <v>45.86108</v>
      </c>
      <c r="U20" s="19">
        <f>P20-'Wastewater Rate and Budget'!F19-'Tiered Water Rate 2 April 2023'!M18</f>
        <v>58.93066625</v>
      </c>
    </row>
    <row r="21" ht="14.25" customHeight="1">
      <c r="A21" s="70" t="s">
        <v>87</v>
      </c>
      <c r="B21" s="216">
        <f>'Wastewater Rate and Budget'!G20+'Approved Water Rate 1'!G19</f>
        <v>158.219541</v>
      </c>
      <c r="C21" s="217">
        <f>'Wastewater Rate and Budget'!H20+'Approved Water Rate 1'!H19</f>
        <v>165.6773226</v>
      </c>
      <c r="D21" s="218">
        <f>'Wastewater Rate and Budget'!I20+'Approved Water Rate 1'!I19</f>
        <v>173.4898655</v>
      </c>
      <c r="E21" s="219">
        <f>'Wastewater Rate and Budget'!J20+'Approved Water Rate 1'!J19</f>
        <v>181.6741827</v>
      </c>
      <c r="F21" s="220">
        <f>'Wastewater Rate and Budget'!K20+'Approved Water Rate 1'!K19</f>
        <v>196.7829017</v>
      </c>
      <c r="G21" s="221">
        <f>B21-'Wastewater Rate and Budget'!F20-'Approved Water Rate 1'!F19</f>
        <v>1.219540998</v>
      </c>
      <c r="H21" s="221">
        <f>C21-'Wastewater Rate and Budget'!F20-'Approved Water Rate 1'!F19</f>
        <v>8.677322638</v>
      </c>
      <c r="I21" s="222">
        <f>D21-'Wastewater Rate and Budget'!F20-'Approved Water Rate 1'!F19</f>
        <v>16.48986554</v>
      </c>
      <c r="J21" s="19">
        <f>E21-'Wastewater Rate and Budget'!F20-'Approved Water Rate 1'!F19</f>
        <v>24.67418267</v>
      </c>
      <c r="K21" s="19">
        <f>F21-'Wastewater Rate and Budget'!F20-'Approved Water Rate 1'!F19</f>
        <v>39.78290172</v>
      </c>
      <c r="L21" s="223">
        <f>'Wastewater Rate and Budget'!G20+'Tiered Water Rate 2 April 2023'!N19</f>
        <v>157.296435</v>
      </c>
      <c r="M21" s="22">
        <f>'Wastewater Rate and Budget'!H20+'Tiered Water Rate 2 April 2023'!O19</f>
        <v>162.941435</v>
      </c>
      <c r="N21" s="23">
        <f>'Wastewater Rate and Budget'!I20+'Tiered Water Rate 2 April 2023'!P19</f>
        <v>168.868685</v>
      </c>
      <c r="O21" s="24">
        <f>'Wastewater Rate and Budget'!J20+'Tiered Water Rate 2 April 2023'!Q19</f>
        <v>175.0922975</v>
      </c>
      <c r="P21" s="25">
        <f>'Wastewater Rate and Budget'!K20+'Tiered Water Rate 2 April 2023'!R19</f>
        <v>188.1618838</v>
      </c>
      <c r="Q21" s="19">
        <f>L21-'Wastewater Rate and Budget'!F20-'Not Approved Water Rate Tiered '!L19</f>
        <v>0.296435</v>
      </c>
      <c r="R21" s="19">
        <f>M21-'Wastewater Rate and Budget'!F20-'Tiered Water Rate 2 April 2023'!M19</f>
        <v>16.941435</v>
      </c>
      <c r="S21" s="19">
        <f>N21-'Wastewater Rate and Budget'!F20-'Tiered Water Rate 2 April 2023'!M19</f>
        <v>22.868685</v>
      </c>
      <c r="T21" s="19">
        <f>O21-'Wastewater Rate and Budget'!F20-'Tiered Water Rate 2 April 2023'!M19</f>
        <v>29.0922975</v>
      </c>
      <c r="U21" s="19">
        <f>P21-'Wastewater Rate and Budget'!F20-'Tiered Water Rate 2 April 2023'!M19</f>
        <v>42.16188375</v>
      </c>
    </row>
    <row r="22" ht="14.25" customHeight="1">
      <c r="A22" s="70" t="s">
        <v>88</v>
      </c>
      <c r="B22" s="216">
        <f>'Wastewater Rate and Budget'!G21+'Approved Water Rate 1'!G20</f>
        <v>176.6</v>
      </c>
      <c r="C22" s="217">
        <f>'Wastewater Rate and Budget'!H21+'Approved Water Rate 1'!H20</f>
        <v>184.793</v>
      </c>
      <c r="D22" s="218">
        <f>'Wastewater Rate and Budget'!I21+'Approved Water Rate 1'!I20</f>
        <v>193.37017</v>
      </c>
      <c r="E22" s="219">
        <f>'Wastewater Rate and Budget'!J21+'Approved Water Rate 1'!J20</f>
        <v>202.3496993</v>
      </c>
      <c r="F22" s="220">
        <f>'Wastewater Rate and Budget'!K21+'Approved Water Rate 1'!K20</f>
        <v>218.285439</v>
      </c>
      <c r="G22" s="221">
        <f>B22-'Wastewater Rate and Budget'!F21-'Approved Water Rate 1'!F20</f>
        <v>-13.4</v>
      </c>
      <c r="H22" s="221">
        <f>C22-'Wastewater Rate and Budget'!F21-'Approved Water Rate 1'!F20</f>
        <v>-5.207</v>
      </c>
      <c r="I22" s="222">
        <f>D22-'Wastewater Rate and Budget'!F21-'Approved Water Rate 1'!F20</f>
        <v>3.37017</v>
      </c>
      <c r="J22" s="19">
        <f>E22-'Wastewater Rate and Budget'!F21-'Approved Water Rate 1'!F20</f>
        <v>12.3496993</v>
      </c>
      <c r="K22" s="19">
        <f>F22-'Wastewater Rate and Budget'!F21-'Approved Water Rate 1'!F20</f>
        <v>28.28543902</v>
      </c>
      <c r="L22" s="223">
        <f>'Wastewater Rate and Budget'!G21+'Tiered Water Rate 2 April 2023'!N20</f>
        <v>178.7967389</v>
      </c>
      <c r="M22" s="22">
        <f>'Wastewater Rate and Budget'!H21+'Tiered Water Rate 2 April 2023'!O20</f>
        <v>184.4417389</v>
      </c>
      <c r="N22" s="23">
        <f>'Wastewater Rate and Budget'!I21+'Tiered Water Rate 2 April 2023'!P20</f>
        <v>190.3689889</v>
      </c>
      <c r="O22" s="24">
        <f>'Wastewater Rate and Budget'!J21+'Tiered Water Rate 2 April 2023'!Q20</f>
        <v>196.5926014</v>
      </c>
      <c r="P22" s="25">
        <f>'Wastewater Rate and Budget'!K21+'Tiered Water Rate 2 April 2023'!R20</f>
        <v>209.6621877</v>
      </c>
      <c r="Q22" s="19">
        <f>L22-'Wastewater Rate and Budget'!F21-'Not Approved Water Rate Tiered '!L20</f>
        <v>-11.20326108</v>
      </c>
      <c r="R22" s="19">
        <f>M22-'Wastewater Rate and Budget'!F21-'Tiered Water Rate 2 April 2023'!M20</f>
        <v>5.441738925</v>
      </c>
      <c r="S22" s="19">
        <f>N22-'Wastewater Rate and Budget'!F21-'Tiered Water Rate 2 April 2023'!M20</f>
        <v>11.36898893</v>
      </c>
      <c r="T22" s="19">
        <f>O22-'Wastewater Rate and Budget'!F21-'Tiered Water Rate 2 April 2023'!M20</f>
        <v>17.59260143</v>
      </c>
      <c r="U22" s="19">
        <f>P22-'Wastewater Rate and Budget'!F21-'Tiered Water Rate 2 April 2023'!M20</f>
        <v>30.66218768</v>
      </c>
    </row>
    <row r="23" ht="14.25" customHeight="1">
      <c r="A23" s="70" t="s">
        <v>89</v>
      </c>
      <c r="B23" s="216">
        <f>'Wastewater Rate and Budget'!G22+'Approved Water Rate 1'!G21</f>
        <v>130.5419153</v>
      </c>
      <c r="C23" s="217">
        <f>'Wastewater Rate and Budget'!H22+'Approved Water Rate 1'!H21</f>
        <v>136.8925919</v>
      </c>
      <c r="D23" s="218">
        <f>'Wastewater Rate and Budget'!I22+'Approved Water Rate 1'!I21</f>
        <v>143.5537456</v>
      </c>
      <c r="E23" s="219">
        <f>'Wastewater Rate and Budget'!J22+'Approved Water Rate 1'!J21</f>
        <v>150.5406179</v>
      </c>
      <c r="F23" s="220">
        <f>'Wastewater Rate and Budget'!K22+'Approved Water Rate 1'!K21</f>
        <v>164.4039944</v>
      </c>
      <c r="G23" s="221">
        <f>B23-'Wastewater Rate and Budget'!F22-'Approved Water Rate 1'!F21</f>
        <v>28.54191533</v>
      </c>
      <c r="H23" s="221">
        <f>C23-'Wastewater Rate and Budget'!F22-'Approved Water Rate 1'!F21</f>
        <v>34.89259194</v>
      </c>
      <c r="I23" s="222">
        <f>D23-'Wastewater Rate and Budget'!F22-'Approved Water Rate 1'!F21</f>
        <v>41.55374562</v>
      </c>
      <c r="J23" s="19">
        <f>E23-'Wastewater Rate and Budget'!F22-'Approved Water Rate 1'!F21</f>
        <v>48.54061795</v>
      </c>
      <c r="K23" s="19">
        <f>F23-'Wastewater Rate and Budget'!F22-'Approved Water Rate 1'!F21</f>
        <v>62.40399441</v>
      </c>
      <c r="L23" s="223">
        <f>'Wastewater Rate and Budget'!G22+'Tiered Water Rate 2 April 2023'!N21</f>
        <v>117.6</v>
      </c>
      <c r="M23" s="22">
        <f>'Wastewater Rate and Budget'!H22+'Tiered Water Rate 2 April 2023'!O21</f>
        <v>123.245</v>
      </c>
      <c r="N23" s="23">
        <f>'Wastewater Rate and Budget'!I22+'Tiered Water Rate 2 April 2023'!P21</f>
        <v>129.17225</v>
      </c>
      <c r="O23" s="24">
        <f>'Wastewater Rate and Budget'!J22+'Tiered Water Rate 2 April 2023'!Q21</f>
        <v>135.3958625</v>
      </c>
      <c r="P23" s="25">
        <f>'Wastewater Rate and Budget'!K22+'Tiered Water Rate 2 April 2023'!R21</f>
        <v>148.4654488</v>
      </c>
      <c r="Q23" s="19">
        <f>L23-'Wastewater Rate and Budget'!F22-'Not Approved Water Rate Tiered '!L21</f>
        <v>15.6</v>
      </c>
      <c r="R23" s="19">
        <f>M23-'Wastewater Rate and Budget'!F22-'Tiered Water Rate 2 April 2023'!M21</f>
        <v>21.245</v>
      </c>
      <c r="S23" s="19">
        <f>N23-'Wastewater Rate and Budget'!F22-'Tiered Water Rate 2 April 2023'!M21</f>
        <v>27.17225</v>
      </c>
      <c r="T23" s="19">
        <f>O23-'Wastewater Rate and Budget'!F22-'Tiered Water Rate 2 April 2023'!M21</f>
        <v>33.3958625</v>
      </c>
      <c r="U23" s="19">
        <f>P23-'Wastewater Rate and Budget'!F22-'Tiered Water Rate 2 April 2023'!M21</f>
        <v>46.46544875</v>
      </c>
    </row>
    <row r="24" ht="14.25" customHeight="1">
      <c r="A24" s="70" t="s">
        <v>90</v>
      </c>
      <c r="B24" s="216">
        <f>'Wastewater Rate and Budget'!G23+'Approved Water Rate 1'!G22</f>
        <v>129.8717636</v>
      </c>
      <c r="C24" s="217">
        <f>'Wastewater Rate and Budget'!H23+'Approved Water Rate 1'!H22</f>
        <v>136.1956341</v>
      </c>
      <c r="D24" s="218">
        <f>'Wastewater Rate and Budget'!I23+'Approved Water Rate 1'!I22</f>
        <v>142.8289095</v>
      </c>
      <c r="E24" s="219">
        <f>'Wastewater Rate and Budget'!J23+'Approved Water Rate 1'!J22</f>
        <v>149.7867884</v>
      </c>
      <c r="F24" s="220">
        <f>'Wastewater Rate and Budget'!K23+'Approved Water Rate 1'!K22</f>
        <v>163.6200117</v>
      </c>
      <c r="G24" s="221">
        <f>B24-'Wastewater Rate and Budget'!F23-'Approved Water Rate 1'!F22</f>
        <v>27.87176359</v>
      </c>
      <c r="H24" s="221">
        <f>C24-'Wastewater Rate and Budget'!F23-'Approved Water Rate 1'!F22</f>
        <v>34.19563414</v>
      </c>
      <c r="I24" s="222">
        <f>D24-'Wastewater Rate and Budget'!F23-'Approved Water Rate 1'!F22</f>
        <v>40.8289095</v>
      </c>
      <c r="J24" s="19">
        <f>E24-'Wastewater Rate and Budget'!F23-'Approved Water Rate 1'!F22</f>
        <v>47.78678838</v>
      </c>
      <c r="K24" s="19">
        <f>F24-'Wastewater Rate and Budget'!F23-'Approved Water Rate 1'!F22</f>
        <v>61.62001167</v>
      </c>
      <c r="L24" s="223">
        <f>'Wastewater Rate and Budget'!G23+'Tiered Water Rate 2 April 2023'!N22</f>
        <v>122.3</v>
      </c>
      <c r="M24" s="22">
        <f>'Wastewater Rate and Budget'!H23+'Tiered Water Rate 2 April 2023'!O22</f>
        <v>127.945</v>
      </c>
      <c r="N24" s="23">
        <f>'Wastewater Rate and Budget'!I23+'Tiered Water Rate 2 April 2023'!P22</f>
        <v>133.87225</v>
      </c>
      <c r="O24" s="24">
        <f>'Wastewater Rate and Budget'!J23+'Tiered Water Rate 2 April 2023'!Q22</f>
        <v>140.0958625</v>
      </c>
      <c r="P24" s="25">
        <f>'Wastewater Rate and Budget'!K23+'Tiered Water Rate 2 April 2023'!R22</f>
        <v>153.1654488</v>
      </c>
      <c r="Q24" s="19">
        <f>L24-'Wastewater Rate and Budget'!F23-'Not Approved Water Rate Tiered '!L22</f>
        <v>20.3</v>
      </c>
      <c r="R24" s="19">
        <f>M24-'Wastewater Rate and Budget'!F23-'Tiered Water Rate 2 April 2023'!M22</f>
        <v>25.945</v>
      </c>
      <c r="S24" s="19">
        <f>N24-'Wastewater Rate and Budget'!F23-'Tiered Water Rate 2 April 2023'!M22</f>
        <v>31.87225</v>
      </c>
      <c r="T24" s="19">
        <f>O24-'Wastewater Rate and Budget'!F23-'Tiered Water Rate 2 April 2023'!M22</f>
        <v>38.0958625</v>
      </c>
      <c r="U24" s="19">
        <f>P24-'Wastewater Rate and Budget'!F23-'Tiered Water Rate 2 April 2023'!M22</f>
        <v>51.16544875</v>
      </c>
    </row>
    <row r="25" ht="14.25" customHeight="1">
      <c r="A25" s="75" t="s">
        <v>91</v>
      </c>
      <c r="B25" s="216">
        <f>'Wastewater Rate and Budget'!G24+'Approved Water Rate 1'!G23</f>
        <v>848.7676</v>
      </c>
      <c r="C25" s="217">
        <f>'Wastewater Rate and Budget'!H24+'Approved Water Rate 1'!H23</f>
        <v>890.29598</v>
      </c>
      <c r="D25" s="218">
        <f>'Wastewater Rate and Budget'!I24+'Approved Water Rate 1'!I23</f>
        <v>933.864379</v>
      </c>
      <c r="E25" s="219">
        <f>'Wastewater Rate and Budget'!J24+'Approved Water Rate 1'!J23</f>
        <v>979.573342</v>
      </c>
      <c r="F25" s="220">
        <f>'Wastewater Rate and Budget'!K24+'Approved Water Rate 1'!K23</f>
        <v>1071.388919</v>
      </c>
      <c r="G25" s="221">
        <f>B25-'Wastewater Rate and Budget'!F24-'Approved Water Rate 1'!F23</f>
        <v>-65.0524</v>
      </c>
      <c r="H25" s="221">
        <f>C25-'Wastewater Rate and Budget'!F24-'Approved Water Rate 1'!F23</f>
        <v>-23.52402</v>
      </c>
      <c r="I25" s="222">
        <f>D25-'Wastewater Rate and Budget'!F24-'Approved Water Rate 1'!F23</f>
        <v>20.044379</v>
      </c>
      <c r="J25" s="19">
        <f>E25-'Wastewater Rate and Budget'!F24-'Approved Water Rate 1'!F23</f>
        <v>65.75334195</v>
      </c>
      <c r="K25" s="19">
        <f>F25-'Wastewater Rate and Budget'!F24-'Approved Water Rate 1'!F23</f>
        <v>157.5689187</v>
      </c>
      <c r="L25" s="223">
        <f>'Wastewater Rate and Budget'!G24+'Tiered Water Rate 2 April 2023'!N23</f>
        <v>863.8145871</v>
      </c>
      <c r="M25" s="22">
        <f>'Wastewater Rate and Budget'!H24+'Tiered Water Rate 2 April 2023'!O23</f>
        <v>901.7029671</v>
      </c>
      <c r="N25" s="23">
        <f>'Wastewater Rate and Budget'!I24+'Tiered Water Rate 2 April 2023'!P23</f>
        <v>941.4857661</v>
      </c>
      <c r="O25" s="24">
        <f>'Wastewater Rate and Budget'!J24+'Tiered Water Rate 2 April 2023'!Q23</f>
        <v>983.2577051</v>
      </c>
      <c r="P25" s="25">
        <f>'Wastewater Rate and Budget'!K24+'Tiered Water Rate 2 April 2023'!R23</f>
        <v>1070.978777</v>
      </c>
      <c r="Q25" s="19">
        <f>L25-'Wastewater Rate and Budget'!F24-'Not Approved Water Rate Tiered '!L23</f>
        <v>-50.00541286</v>
      </c>
      <c r="R25" s="19">
        <f>M25-'Wastewater Rate and Budget'!F24-'Tiered Water Rate 2 April 2023'!M23</f>
        <v>-12.11703286</v>
      </c>
      <c r="S25" s="19">
        <f>N25-'Wastewater Rate and Budget'!F24-'Tiered Water Rate 2 April 2023'!M23</f>
        <v>27.66576614</v>
      </c>
      <c r="T25" s="19">
        <f>O25-'Wastewater Rate and Budget'!F24-'Tiered Water Rate 2 April 2023'!M23</f>
        <v>69.43770509</v>
      </c>
      <c r="U25" s="19">
        <f>P25-'Wastewater Rate and Budget'!F24-'Tiered Water Rate 2 April 2023'!M23</f>
        <v>157.1587769</v>
      </c>
    </row>
    <row r="26" ht="14.25" customHeight="1">
      <c r="A26" s="70" t="s">
        <v>92</v>
      </c>
      <c r="B26" s="216">
        <f>'Wastewater Rate and Budget'!G25+'Approved Water Rate 1'!G24</f>
        <v>149.3</v>
      </c>
      <c r="C26" s="217">
        <f>'Wastewater Rate and Budget'!H25+'Approved Water Rate 1'!H24</f>
        <v>156.401</v>
      </c>
      <c r="D26" s="218">
        <f>'Wastewater Rate and Budget'!I25+'Approved Water Rate 1'!I24</f>
        <v>163.84249</v>
      </c>
      <c r="E26" s="219">
        <f>'Wastewater Rate and Budget'!J25+'Approved Water Rate 1'!J24</f>
        <v>171.6409121</v>
      </c>
      <c r="F26" s="220">
        <f>'Wastewater Rate and Budget'!K25+'Approved Water Rate 1'!K24</f>
        <v>186.3483003</v>
      </c>
      <c r="G26" s="221">
        <f>B26-'Wastewater Rate and Budget'!F25-'Approved Water Rate 1'!F24</f>
        <v>25.3</v>
      </c>
      <c r="H26" s="221">
        <f>C26-'Wastewater Rate and Budget'!F25-'Approved Water Rate 1'!F24</f>
        <v>32.401</v>
      </c>
      <c r="I26" s="222">
        <f>D26-'Wastewater Rate and Budget'!F25-'Approved Water Rate 1'!F24</f>
        <v>39.84249</v>
      </c>
      <c r="J26" s="19">
        <f>E26-'Wastewater Rate and Budget'!F25-'Approved Water Rate 1'!F24</f>
        <v>47.6409121</v>
      </c>
      <c r="K26" s="19">
        <f>F26-'Wastewater Rate and Budget'!F25-'Approved Water Rate 1'!F24</f>
        <v>62.34830033</v>
      </c>
      <c r="L26" s="223">
        <f>'Wastewater Rate and Budget'!G25+'Tiered Water Rate 2 April 2023'!N24</f>
        <v>162.5276525</v>
      </c>
      <c r="M26" s="22">
        <f>'Wastewater Rate and Budget'!H25+'Tiered Water Rate 2 April 2023'!O24</f>
        <v>168.1726525</v>
      </c>
      <c r="N26" s="23">
        <f>'Wastewater Rate and Budget'!I25+'Tiered Water Rate 2 April 2023'!P24</f>
        <v>174.0999025</v>
      </c>
      <c r="O26" s="24">
        <f>'Wastewater Rate and Budget'!J25+'Tiered Water Rate 2 April 2023'!Q24</f>
        <v>180.323515</v>
      </c>
      <c r="P26" s="25">
        <f>'Wastewater Rate and Budget'!K25+'Tiered Water Rate 2 April 2023'!R24</f>
        <v>193.3931013</v>
      </c>
      <c r="Q26" s="19">
        <f>L26-'Wastewater Rate and Budget'!F25-'Not Approved Water Rate Tiered '!L24</f>
        <v>38.5276525</v>
      </c>
      <c r="R26" s="19">
        <f>M26-'Wastewater Rate and Budget'!F25-'Tiered Water Rate 2 April 2023'!M24</f>
        <v>11.1726525</v>
      </c>
      <c r="S26" s="19">
        <f>N26-'Wastewater Rate and Budget'!F25-'Tiered Water Rate 2 April 2023'!M24</f>
        <v>17.0999025</v>
      </c>
      <c r="T26" s="19">
        <f>O26-'Wastewater Rate and Budget'!F25-'Tiered Water Rate 2 April 2023'!M24</f>
        <v>23.323515</v>
      </c>
      <c r="U26" s="19">
        <f>P26-'Wastewater Rate and Budget'!F25-'Tiered Water Rate 2 April 2023'!M24</f>
        <v>36.39310125</v>
      </c>
    </row>
    <row r="27" ht="14.25" customHeight="1">
      <c r="A27" s="70" t="s">
        <v>93</v>
      </c>
      <c r="B27" s="216">
        <f>'Wastewater Rate and Budget'!G26+'Approved Water Rate 1'!G25</f>
        <v>149.2695856</v>
      </c>
      <c r="C27" s="217">
        <f>'Wastewater Rate and Budget'!H26+'Approved Water Rate 1'!H25</f>
        <v>156.369369</v>
      </c>
      <c r="D27" s="218">
        <f>'Wastewater Rate and Budget'!I26+'Approved Water Rate 1'!I25</f>
        <v>163.8095937</v>
      </c>
      <c r="E27" s="219">
        <f>'Wastewater Rate and Budget'!J26+'Approved Water Rate 1'!J25</f>
        <v>171.6067</v>
      </c>
      <c r="F27" s="220">
        <f>'Wastewater Rate and Budget'!K26+'Approved Water Rate 1'!K25</f>
        <v>186.3127197</v>
      </c>
      <c r="G27" s="221">
        <f>B27-'Wastewater Rate and Budget'!F26-'Approved Water Rate 1'!F25</f>
        <v>14.26958556</v>
      </c>
      <c r="H27" s="221">
        <f>C27-'Wastewater Rate and Budget'!F26-'Approved Water Rate 1'!F25</f>
        <v>21.36936898</v>
      </c>
      <c r="I27" s="222">
        <f>D27-'Wastewater Rate and Budget'!F26-'Approved Water Rate 1'!F25</f>
        <v>28.80959374</v>
      </c>
      <c r="J27" s="19">
        <f>E27-'Wastewater Rate and Budget'!F26-'Approved Water Rate 1'!F25</f>
        <v>36.60669999</v>
      </c>
      <c r="K27" s="19">
        <f>F27-'Wastewater Rate and Budget'!F26-'Approved Water Rate 1'!F25</f>
        <v>51.31271974</v>
      </c>
      <c r="L27" s="223">
        <f>'Wastewater Rate and Budget'!G26+'Tiered Water Rate 2 April 2023'!N25</f>
        <v>152.0652175</v>
      </c>
      <c r="M27" s="22">
        <f>'Wastewater Rate and Budget'!H26+'Tiered Water Rate 2 April 2023'!O25</f>
        <v>157.7102175</v>
      </c>
      <c r="N27" s="23">
        <f>'Wastewater Rate and Budget'!I26+'Tiered Water Rate 2 April 2023'!P25</f>
        <v>163.6374675</v>
      </c>
      <c r="O27" s="24">
        <f>'Wastewater Rate and Budget'!J26+'Tiered Water Rate 2 April 2023'!Q25</f>
        <v>169.86108</v>
      </c>
      <c r="P27" s="25">
        <f>'Wastewater Rate and Budget'!K26+'Tiered Water Rate 2 April 2023'!R25</f>
        <v>182.9306663</v>
      </c>
      <c r="Q27" s="19">
        <f>L27-'Wastewater Rate and Budget'!F26-'Not Approved Water Rate Tiered '!L25</f>
        <v>17.0652175</v>
      </c>
      <c r="R27" s="19">
        <f>M27-'Wastewater Rate and Budget'!F26-'Tiered Water Rate 2 April 2023'!M25</f>
        <v>22.7102175</v>
      </c>
      <c r="S27" s="19">
        <f>N27-'Wastewater Rate and Budget'!F26-'Tiered Water Rate 2 April 2023'!M25</f>
        <v>28.6374675</v>
      </c>
      <c r="T27" s="19">
        <f>O27-'Wastewater Rate and Budget'!F26-'Tiered Water Rate 2 April 2023'!M25</f>
        <v>34.86108</v>
      </c>
      <c r="U27" s="19">
        <f>P27-'Wastewater Rate and Budget'!F26-'Tiered Water Rate 2 April 2023'!M25</f>
        <v>47.93066625</v>
      </c>
    </row>
    <row r="28" ht="14.25" customHeight="1">
      <c r="A28" s="70" t="s">
        <v>94</v>
      </c>
      <c r="B28" s="216">
        <f>'Wastewater Rate and Budget'!G27+'Approved Water Rate 1'!G26</f>
        <v>126.55</v>
      </c>
      <c r="C28" s="217">
        <f>'Wastewater Rate and Budget'!H27+'Approved Water Rate 1'!H26</f>
        <v>132.741</v>
      </c>
      <c r="D28" s="218">
        <f>'Wastewater Rate and Budget'!I27+'Approved Water Rate 1'!I26</f>
        <v>139.23609</v>
      </c>
      <c r="E28" s="219">
        <f>'Wastewater Rate and Budget'!J27+'Approved Water Rate 1'!J26</f>
        <v>146.0502561</v>
      </c>
      <c r="F28" s="220">
        <f>'Wastewater Rate and Budget'!K27+'Approved Water Rate 1'!K26</f>
        <v>159.7340181</v>
      </c>
      <c r="G28" s="221">
        <f>B28-'Wastewater Rate and Budget'!F27-'Approved Water Rate 1'!F26</f>
        <v>24.55</v>
      </c>
      <c r="H28" s="221">
        <f>C28-'Wastewater Rate and Budget'!F27-'Approved Water Rate 1'!F26</f>
        <v>30.741</v>
      </c>
      <c r="I28" s="222">
        <f>D28-'Wastewater Rate and Budget'!F27-'Approved Water Rate 1'!F26</f>
        <v>37.23609</v>
      </c>
      <c r="J28" s="19">
        <f>E28-'Wastewater Rate and Budget'!F27-'Approved Water Rate 1'!F26</f>
        <v>44.0502561</v>
      </c>
      <c r="K28" s="19">
        <f>F28-'Wastewater Rate and Budget'!F27-'Approved Water Rate 1'!F26</f>
        <v>57.73401809</v>
      </c>
      <c r="L28" s="223">
        <f>'Wastewater Rate and Budget'!G27+'Tiered Water Rate 2 April 2023'!N26</f>
        <v>195.6570837</v>
      </c>
      <c r="M28" s="22">
        <f>'Wastewater Rate and Budget'!H27+'Tiered Water Rate 2 April 2023'!O26</f>
        <v>201.3020837</v>
      </c>
      <c r="N28" s="23">
        <f>'Wastewater Rate and Budget'!I27+'Tiered Water Rate 2 April 2023'!P26</f>
        <v>207.2293337</v>
      </c>
      <c r="O28" s="24">
        <f>'Wastewater Rate and Budget'!J27+'Tiered Water Rate 2 April 2023'!Q26</f>
        <v>213.4529462</v>
      </c>
      <c r="P28" s="25">
        <f>'Wastewater Rate and Budget'!K27+'Tiered Water Rate 2 April 2023'!R26</f>
        <v>226.5225325</v>
      </c>
      <c r="Q28" s="19">
        <f>L28-'Wastewater Rate and Budget'!F27-'Not Approved Water Rate Tiered '!L26</f>
        <v>93.65708371</v>
      </c>
      <c r="R28" s="19">
        <f>M28-'Wastewater Rate and Budget'!F27-'Tiered Water Rate 2 April 2023'!M26</f>
        <v>-10.69791629</v>
      </c>
      <c r="S28" s="19">
        <f>N28-'Wastewater Rate and Budget'!F27-'Tiered Water Rate 2 April 2023'!M26</f>
        <v>-4.770666292</v>
      </c>
      <c r="T28" s="19">
        <f>O28-'Wastewater Rate and Budget'!F27-'Tiered Water Rate 2 April 2023'!M26</f>
        <v>1.452946208</v>
      </c>
      <c r="U28" s="19">
        <f>P28-'Wastewater Rate and Budget'!F27-'Tiered Water Rate 2 April 2023'!M26</f>
        <v>14.52253246</v>
      </c>
    </row>
    <row r="29" ht="14.25" customHeight="1">
      <c r="A29" s="70" t="s">
        <v>95</v>
      </c>
      <c r="B29" s="216">
        <f>'Wastewater Rate and Budget'!G28+'Approved Water Rate 1'!G27</f>
        <v>121.7404635</v>
      </c>
      <c r="C29" s="217">
        <f>'Wastewater Rate and Budget'!H28+'Approved Water Rate 1'!H27</f>
        <v>127.739082</v>
      </c>
      <c r="D29" s="218">
        <f>'Wastewater Rate and Budget'!I28+'Approved Water Rate 1'!I27</f>
        <v>134.0340953</v>
      </c>
      <c r="E29" s="219">
        <f>'Wastewater Rate and Budget'!J28+'Approved Water Rate 1'!J27</f>
        <v>140.6401816</v>
      </c>
      <c r="F29" s="220">
        <f>'Wastewater Rate and Budget'!K28+'Approved Water Rate 1'!K27</f>
        <v>154.1075406</v>
      </c>
      <c r="G29" s="221">
        <f>B29-'Wastewater Rate and Budget'!F28-'Approved Water Rate 1'!F27</f>
        <v>19.74046346</v>
      </c>
      <c r="H29" s="221">
        <f>C29-'Wastewater Rate and Budget'!F28-'Approved Water Rate 1'!F27</f>
        <v>25.739082</v>
      </c>
      <c r="I29" s="222">
        <f>D29-'Wastewater Rate and Budget'!F28-'Approved Water Rate 1'!F27</f>
        <v>32.03409528</v>
      </c>
      <c r="J29" s="19">
        <f>E29-'Wastewater Rate and Budget'!F28-'Approved Water Rate 1'!F27</f>
        <v>38.64018159</v>
      </c>
      <c r="K29" s="19">
        <f>F29-'Wastewater Rate and Budget'!F28-'Approved Water Rate 1'!F27</f>
        <v>52.1075406</v>
      </c>
      <c r="L29" s="223">
        <f>'Wastewater Rate and Budget'!G28+'Tiered Water Rate 2 April 2023'!N27</f>
        <v>112.9</v>
      </c>
      <c r="M29" s="22">
        <f>'Wastewater Rate and Budget'!H28+'Tiered Water Rate 2 April 2023'!O27</f>
        <v>118.545</v>
      </c>
      <c r="N29" s="23">
        <f>'Wastewater Rate and Budget'!I28+'Tiered Water Rate 2 April 2023'!P27</f>
        <v>124.47225</v>
      </c>
      <c r="O29" s="24">
        <f>'Wastewater Rate and Budget'!J28+'Tiered Water Rate 2 April 2023'!Q27</f>
        <v>130.6958625</v>
      </c>
      <c r="P29" s="25">
        <f>'Wastewater Rate and Budget'!K28+'Tiered Water Rate 2 April 2023'!R27</f>
        <v>143.7654488</v>
      </c>
      <c r="Q29" s="19">
        <f>L29-'Wastewater Rate and Budget'!F28-'Not Approved Water Rate Tiered '!L27</f>
        <v>10.9</v>
      </c>
      <c r="R29" s="19">
        <f>M29-'Wastewater Rate and Budget'!F28-'Tiered Water Rate 2 April 2023'!M27</f>
        <v>16.545</v>
      </c>
      <c r="S29" s="19">
        <f>N29-'Wastewater Rate and Budget'!F28-'Tiered Water Rate 2 April 2023'!M27</f>
        <v>22.47225</v>
      </c>
      <c r="T29" s="19">
        <f>O29-'Wastewater Rate and Budget'!F28-'Tiered Water Rate 2 April 2023'!M27</f>
        <v>28.6958625</v>
      </c>
      <c r="U29" s="19">
        <f>P29-'Wastewater Rate and Budget'!F28-'Tiered Water Rate 2 April 2023'!M27</f>
        <v>41.76544875</v>
      </c>
    </row>
    <row r="30" ht="14.25" customHeight="1">
      <c r="A30" s="70" t="s">
        <v>96</v>
      </c>
      <c r="B30" s="216">
        <f>'Wastewater Rate and Budget'!G29+'Approved Water Rate 1'!G28</f>
        <v>120.3091803</v>
      </c>
      <c r="C30" s="217">
        <f>'Wastewater Rate and Budget'!H29+'Approved Water Rate 1'!H28</f>
        <v>126.2505475</v>
      </c>
      <c r="D30" s="218">
        <f>'Wastewater Rate and Budget'!I29+'Approved Water Rate 1'!I28</f>
        <v>132.4860194</v>
      </c>
      <c r="E30" s="219">
        <f>'Wastewater Rate and Budget'!J29+'Approved Water Rate 1'!J28</f>
        <v>139.0301826</v>
      </c>
      <c r="F30" s="220">
        <f>'Wastewater Rate and Budget'!K29+'Approved Water Rate 1'!K28</f>
        <v>152.4331417</v>
      </c>
      <c r="G30" s="221">
        <f>B30-'Wastewater Rate and Budget'!F29-'Approved Water Rate 1'!F28</f>
        <v>18.30918026</v>
      </c>
      <c r="H30" s="221">
        <f>C30-'Wastewater Rate and Budget'!F29-'Approved Water Rate 1'!F28</f>
        <v>24.25054747</v>
      </c>
      <c r="I30" s="222">
        <f>D30-'Wastewater Rate and Budget'!F29-'Approved Water Rate 1'!F28</f>
        <v>30.48601937</v>
      </c>
      <c r="J30" s="19">
        <f>E30-'Wastewater Rate and Budget'!F29-'Approved Water Rate 1'!F28</f>
        <v>37.03018264</v>
      </c>
      <c r="K30" s="19">
        <f>F30-'Wastewater Rate and Budget'!F29-'Approved Water Rate 1'!F28</f>
        <v>50.4331417</v>
      </c>
      <c r="L30" s="223">
        <f>'Wastewater Rate and Budget'!G29+'Tiered Water Rate 2 April 2023'!N28</f>
        <v>112.9</v>
      </c>
      <c r="M30" s="22">
        <f>'Wastewater Rate and Budget'!H29+'Tiered Water Rate 2 April 2023'!O28</f>
        <v>118.545</v>
      </c>
      <c r="N30" s="23">
        <f>'Wastewater Rate and Budget'!I29+'Tiered Water Rate 2 April 2023'!P28</f>
        <v>124.47225</v>
      </c>
      <c r="O30" s="24">
        <f>'Wastewater Rate and Budget'!J29+'Tiered Water Rate 2 April 2023'!Q28</f>
        <v>130.6958625</v>
      </c>
      <c r="P30" s="25">
        <f>'Wastewater Rate and Budget'!K29+'Tiered Water Rate 2 April 2023'!R28</f>
        <v>143.7654488</v>
      </c>
      <c r="Q30" s="19">
        <f>L30-'Wastewater Rate and Budget'!F29-'Not Approved Water Rate Tiered '!L28</f>
        <v>10.9</v>
      </c>
      <c r="R30" s="19">
        <f>M30-'Wastewater Rate and Budget'!F29-'Tiered Water Rate 2 April 2023'!M28</f>
        <v>16.545</v>
      </c>
      <c r="S30" s="19">
        <f>N30-'Wastewater Rate and Budget'!F29-'Tiered Water Rate 2 April 2023'!M28</f>
        <v>22.47225</v>
      </c>
      <c r="T30" s="19">
        <f>O30-'Wastewater Rate and Budget'!F29-'Tiered Water Rate 2 April 2023'!M28</f>
        <v>28.6958625</v>
      </c>
      <c r="U30" s="19">
        <f>P30-'Wastewater Rate and Budget'!F29-'Tiered Water Rate 2 April 2023'!M28</f>
        <v>41.76544875</v>
      </c>
    </row>
    <row r="31" ht="14.25" customHeight="1">
      <c r="A31" s="70" t="s">
        <v>98</v>
      </c>
      <c r="B31" s="216">
        <f>'Wastewater Rate and Budget'!G30+'Approved Water Rate 1'!G29</f>
        <v>126.3439929</v>
      </c>
      <c r="C31" s="217">
        <f>'Wastewater Rate and Budget'!H30+'Approved Water Rate 1'!H29</f>
        <v>132.5267526</v>
      </c>
      <c r="D31" s="218">
        <f>'Wastewater Rate and Budget'!I30+'Approved Water Rate 1'!I29</f>
        <v>139.0132727</v>
      </c>
      <c r="E31" s="219">
        <f>'Wastewater Rate and Budget'!J30+'Approved Water Rate 1'!J29</f>
        <v>145.8185261</v>
      </c>
      <c r="F31" s="220">
        <f>'Wastewater Rate and Budget'!K30+'Approved Water Rate 1'!K29</f>
        <v>159.4930189</v>
      </c>
      <c r="G31" s="221">
        <f>B31-'Wastewater Rate and Budget'!F30-'Approved Water Rate 1'!F29</f>
        <v>24.34399287</v>
      </c>
      <c r="H31" s="221">
        <f>C31-'Wastewater Rate and Budget'!F30-'Approved Water Rate 1'!F29</f>
        <v>30.52675258</v>
      </c>
      <c r="I31" s="222">
        <f>D31-'Wastewater Rate and Budget'!F30-'Approved Water Rate 1'!F29</f>
        <v>37.01327269</v>
      </c>
      <c r="J31" s="19">
        <f>E31-'Wastewater Rate and Budget'!F30-'Approved Water Rate 1'!F29</f>
        <v>43.8185261</v>
      </c>
      <c r="K31" s="19">
        <f>F31-'Wastewater Rate and Budget'!F30-'Approved Water Rate 1'!F29</f>
        <v>57.49301889</v>
      </c>
      <c r="L31" s="223">
        <f>'Wastewater Rate and Budget'!G30+'Tiered Water Rate 2 April 2023'!N29</f>
        <v>127</v>
      </c>
      <c r="M31" s="22">
        <f>'Wastewater Rate and Budget'!H30+'Tiered Water Rate 2 April 2023'!O29</f>
        <v>132.645</v>
      </c>
      <c r="N31" s="23">
        <f>'Wastewater Rate and Budget'!I30+'Tiered Water Rate 2 April 2023'!P29</f>
        <v>138.57225</v>
      </c>
      <c r="O31" s="24">
        <f>'Wastewater Rate and Budget'!J30+'Tiered Water Rate 2 April 2023'!Q29</f>
        <v>144.7958625</v>
      </c>
      <c r="P31" s="25">
        <f>'Wastewater Rate and Budget'!K30+'Tiered Water Rate 2 April 2023'!R29</f>
        <v>157.8654488</v>
      </c>
      <c r="Q31" s="19">
        <f>L31-'Wastewater Rate and Budget'!F30-'Not Approved Water Rate Tiered '!L29</f>
        <v>25</v>
      </c>
      <c r="R31" s="19">
        <f>M31-'Wastewater Rate and Budget'!F30-'Tiered Water Rate 2 April 2023'!M29</f>
        <v>30.645</v>
      </c>
      <c r="S31" s="19">
        <f>N31-'Wastewater Rate and Budget'!F30-'Tiered Water Rate 2 April 2023'!M29</f>
        <v>36.57225</v>
      </c>
      <c r="T31" s="19">
        <f>O31-'Wastewater Rate and Budget'!F30-'Tiered Water Rate 2 April 2023'!M29</f>
        <v>42.7958625</v>
      </c>
      <c r="U31" s="19">
        <f>P31-'Wastewater Rate and Budget'!F30-'Tiered Water Rate 2 April 2023'!M29</f>
        <v>55.86544875</v>
      </c>
    </row>
    <row r="32" ht="14.25" customHeight="1">
      <c r="A32" s="70" t="s">
        <v>99</v>
      </c>
      <c r="B32" s="216">
        <f>'Wastewater Rate and Budget'!G31+'Approved Water Rate 1'!G30</f>
        <v>126.55</v>
      </c>
      <c r="C32" s="217">
        <f>'Wastewater Rate and Budget'!H31+'Approved Water Rate 1'!H30</f>
        <v>132.741</v>
      </c>
      <c r="D32" s="218">
        <f>'Wastewater Rate and Budget'!I31+'Approved Water Rate 1'!I30</f>
        <v>139.23609</v>
      </c>
      <c r="E32" s="219">
        <f>'Wastewater Rate and Budget'!J31+'Approved Water Rate 1'!J30</f>
        <v>146.0502561</v>
      </c>
      <c r="F32" s="220">
        <f>'Wastewater Rate and Budget'!K31+'Approved Water Rate 1'!K30</f>
        <v>159.7340181</v>
      </c>
      <c r="G32" s="221">
        <f>B32-'Wastewater Rate and Budget'!F31-'Approved Water Rate 1'!F30</f>
        <v>24.55</v>
      </c>
      <c r="H32" s="221">
        <f>C32-'Wastewater Rate and Budget'!F31-'Approved Water Rate 1'!F30</f>
        <v>30.741</v>
      </c>
      <c r="I32" s="222">
        <f>D32-'Wastewater Rate and Budget'!F31-'Approved Water Rate 1'!F30</f>
        <v>37.23609</v>
      </c>
      <c r="J32" s="19">
        <f>E32-'Wastewater Rate and Budget'!F31-'Approved Water Rate 1'!F30</f>
        <v>44.0502561</v>
      </c>
      <c r="K32" s="19">
        <f>F32-'Wastewater Rate and Budget'!F31-'Approved Water Rate 1'!F30</f>
        <v>57.73401809</v>
      </c>
      <c r="L32" s="223">
        <f>'Wastewater Rate and Budget'!G31+'Tiered Water Rate 2 April 2023'!N30</f>
        <v>146.834</v>
      </c>
      <c r="M32" s="22">
        <f>'Wastewater Rate and Budget'!H31+'Tiered Water Rate 2 April 2023'!O30</f>
        <v>152.479</v>
      </c>
      <c r="N32" s="23">
        <f>'Wastewater Rate and Budget'!I31+'Tiered Water Rate 2 April 2023'!P30</f>
        <v>158.40625</v>
      </c>
      <c r="O32" s="24">
        <f>'Wastewater Rate and Budget'!J31+'Tiered Water Rate 2 April 2023'!Q30</f>
        <v>164.6298625</v>
      </c>
      <c r="P32" s="25">
        <f>'Wastewater Rate and Budget'!K31+'Tiered Water Rate 2 April 2023'!R30</f>
        <v>177.6994488</v>
      </c>
      <c r="Q32" s="19">
        <f>L32-'Wastewater Rate and Budget'!F31-'Not Approved Water Rate Tiered '!L30</f>
        <v>44.834</v>
      </c>
      <c r="R32" s="19">
        <f>M32-'Wastewater Rate and Budget'!F31-'Tiered Water Rate 2 April 2023'!M30</f>
        <v>39.479</v>
      </c>
      <c r="S32" s="19">
        <f>N32-'Wastewater Rate and Budget'!F31-'Tiered Water Rate 2 April 2023'!M30</f>
        <v>45.40625</v>
      </c>
      <c r="T32" s="19">
        <f>O32-'Wastewater Rate and Budget'!F31-'Tiered Water Rate 2 April 2023'!M30</f>
        <v>51.6298625</v>
      </c>
      <c r="U32" s="19">
        <f>P32-'Wastewater Rate and Budget'!F31-'Tiered Water Rate 2 April 2023'!M30</f>
        <v>64.69944875</v>
      </c>
    </row>
    <row r="33" ht="14.25" customHeight="1">
      <c r="A33" s="70" t="s">
        <v>100</v>
      </c>
      <c r="B33" s="216">
        <f>'Wastewater Rate and Budget'!G32+'Approved Water Rate 1'!G31</f>
        <v>129.8813948</v>
      </c>
      <c r="C33" s="217">
        <f>'Wastewater Rate and Budget'!H32+'Approved Water Rate 1'!H31</f>
        <v>136.2056506</v>
      </c>
      <c r="D33" s="218">
        <f>'Wastewater Rate and Budget'!I32+'Approved Water Rate 1'!I31</f>
        <v>142.8393266</v>
      </c>
      <c r="E33" s="219">
        <f>'Wastewater Rate and Budget'!J32+'Approved Water Rate 1'!J31</f>
        <v>149.7976222</v>
      </c>
      <c r="F33" s="220">
        <f>'Wastewater Rate and Budget'!K32+'Approved Water Rate 1'!K31</f>
        <v>163.6312789</v>
      </c>
      <c r="G33" s="221">
        <f>B33-'Wastewater Rate and Budget'!F32-'Approved Water Rate 1'!F31</f>
        <v>27.88139483</v>
      </c>
      <c r="H33" s="221">
        <f>C33-'Wastewater Rate and Budget'!F32-'Approved Water Rate 1'!F31</f>
        <v>34.20565062</v>
      </c>
      <c r="I33" s="222">
        <f>D33-'Wastewater Rate and Budget'!F32-'Approved Water Rate 1'!F31</f>
        <v>40.83932665</v>
      </c>
      <c r="J33" s="19">
        <f>E33-'Wastewater Rate and Budget'!F32-'Approved Water Rate 1'!F31</f>
        <v>47.79762221</v>
      </c>
      <c r="K33" s="19">
        <f>F33-'Wastewater Rate and Budget'!F32-'Approved Water Rate 1'!F31</f>
        <v>61.63127885</v>
      </c>
      <c r="L33" s="223">
        <f>'Wastewater Rate and Budget'!G32+'Tiered Water Rate 2 April 2023'!N31</f>
        <v>131.9585</v>
      </c>
      <c r="M33" s="22">
        <f>'Wastewater Rate and Budget'!H32+'Tiered Water Rate 2 April 2023'!O31</f>
        <v>137.6035</v>
      </c>
      <c r="N33" s="23">
        <f>'Wastewater Rate and Budget'!I32+'Tiered Water Rate 2 April 2023'!P31</f>
        <v>143.53075</v>
      </c>
      <c r="O33" s="24">
        <f>'Wastewater Rate and Budget'!J32+'Tiered Water Rate 2 April 2023'!Q31</f>
        <v>149.7543625</v>
      </c>
      <c r="P33" s="25">
        <f>'Wastewater Rate and Budget'!K32+'Tiered Water Rate 2 April 2023'!R31</f>
        <v>162.8239488</v>
      </c>
      <c r="Q33" s="19">
        <f>L33-'Wastewater Rate and Budget'!F32-'Not Approved Water Rate Tiered '!L31</f>
        <v>29.9585</v>
      </c>
      <c r="R33" s="19">
        <f>M33-'Wastewater Rate and Budget'!F32-'Tiered Water Rate 2 April 2023'!M31</f>
        <v>35.6035</v>
      </c>
      <c r="S33" s="19">
        <f>N33-'Wastewater Rate and Budget'!F32-'Tiered Water Rate 2 April 2023'!M31</f>
        <v>41.53075</v>
      </c>
      <c r="T33" s="19">
        <f>O33-'Wastewater Rate and Budget'!F32-'Tiered Water Rate 2 April 2023'!M31</f>
        <v>47.7543625</v>
      </c>
      <c r="U33" s="19">
        <f>P33-'Wastewater Rate and Budget'!F32-'Tiered Water Rate 2 April 2023'!M31</f>
        <v>60.82394875</v>
      </c>
    </row>
    <row r="34" ht="14.25" customHeight="1">
      <c r="A34" s="70" t="s">
        <v>101</v>
      </c>
      <c r="B34" s="216">
        <f>'Wastewater Rate and Budget'!G33+'Approved Water Rate 1'!G32</f>
        <v>135.65</v>
      </c>
      <c r="C34" s="217">
        <f>'Wastewater Rate and Budget'!H33+'Approved Water Rate 1'!H32</f>
        <v>142.205</v>
      </c>
      <c r="D34" s="218">
        <f>'Wastewater Rate and Budget'!I33+'Approved Water Rate 1'!I32</f>
        <v>149.07865</v>
      </c>
      <c r="E34" s="219">
        <f>'Wastewater Rate and Budget'!J33+'Approved Water Rate 1'!J32</f>
        <v>156.2865185</v>
      </c>
      <c r="F34" s="220">
        <f>'Wastewater Rate and Budget'!K33+'Approved Water Rate 1'!K32</f>
        <v>170.379731</v>
      </c>
      <c r="G34" s="221">
        <f>B34-'Wastewater Rate and Budget'!F33-'Approved Water Rate 1'!F32</f>
        <v>33.65</v>
      </c>
      <c r="H34" s="221">
        <f>C34-'Wastewater Rate and Budget'!F33-'Approved Water Rate 1'!F32</f>
        <v>40.205</v>
      </c>
      <c r="I34" s="222">
        <f>D34-'Wastewater Rate and Budget'!F33-'Approved Water Rate 1'!F32</f>
        <v>47.07865</v>
      </c>
      <c r="J34" s="19">
        <f>E34-'Wastewater Rate and Budget'!F33-'Approved Water Rate 1'!F32</f>
        <v>54.2865185</v>
      </c>
      <c r="K34" s="19">
        <f>F34-'Wastewater Rate and Budget'!F33-'Approved Water Rate 1'!F32</f>
        <v>68.37973099</v>
      </c>
      <c r="L34" s="223">
        <f>'Wastewater Rate and Budget'!G33+'Tiered Water Rate 2 April 2023'!N32</f>
        <v>117.6</v>
      </c>
      <c r="M34" s="22">
        <f>'Wastewater Rate and Budget'!H33+'Tiered Water Rate 2 April 2023'!O32</f>
        <v>123.245</v>
      </c>
      <c r="N34" s="23">
        <f>'Wastewater Rate and Budget'!I33+'Tiered Water Rate 2 April 2023'!P32</f>
        <v>129.17225</v>
      </c>
      <c r="O34" s="24">
        <f>'Wastewater Rate and Budget'!J33+'Tiered Water Rate 2 April 2023'!Q32</f>
        <v>135.3958625</v>
      </c>
      <c r="P34" s="25">
        <f>'Wastewater Rate and Budget'!K33+'Tiered Water Rate 2 April 2023'!R32</f>
        <v>148.4654488</v>
      </c>
      <c r="Q34" s="19">
        <f>L34-'Wastewater Rate and Budget'!F33-'Not Approved Water Rate Tiered '!L32</f>
        <v>15.6</v>
      </c>
      <c r="R34" s="19">
        <f>M34-'Wastewater Rate and Budget'!F33-'Tiered Water Rate 2 April 2023'!M32</f>
        <v>21.245</v>
      </c>
      <c r="S34" s="19">
        <f>N34-'Wastewater Rate and Budget'!F33-'Tiered Water Rate 2 April 2023'!M32</f>
        <v>27.17225</v>
      </c>
      <c r="T34" s="19">
        <f>O34-'Wastewater Rate and Budget'!F33-'Tiered Water Rate 2 April 2023'!M32</f>
        <v>33.3958625</v>
      </c>
      <c r="U34" s="19">
        <f>P34-'Wastewater Rate and Budget'!F33-'Tiered Water Rate 2 April 2023'!M32</f>
        <v>46.46544875</v>
      </c>
    </row>
    <row r="35" ht="14.25" customHeight="1">
      <c r="A35" s="70" t="s">
        <v>102</v>
      </c>
      <c r="B35" s="216">
        <f>'Wastewater Rate and Budget'!G34+'Approved Water Rate 1'!G33</f>
        <v>140.2</v>
      </c>
      <c r="C35" s="217">
        <f>'Wastewater Rate and Budget'!H34+'Approved Water Rate 1'!H33</f>
        <v>146.937</v>
      </c>
      <c r="D35" s="218">
        <f>'Wastewater Rate and Budget'!I34+'Approved Water Rate 1'!I33</f>
        <v>153.99993</v>
      </c>
      <c r="E35" s="219">
        <f>'Wastewater Rate and Budget'!J34+'Approved Water Rate 1'!J33</f>
        <v>161.4046497</v>
      </c>
      <c r="F35" s="220">
        <f>'Wastewater Rate and Budget'!K34+'Approved Water Rate 1'!K33</f>
        <v>175.7025874</v>
      </c>
      <c r="G35" s="221">
        <f>B35-'Wastewater Rate and Budget'!F34-'Approved Water Rate 1'!F33</f>
        <v>38.2</v>
      </c>
      <c r="H35" s="221">
        <f>C35-'Wastewater Rate and Budget'!F34-'Approved Water Rate 1'!F33</f>
        <v>44.937</v>
      </c>
      <c r="I35" s="222">
        <f>D35-'Wastewater Rate and Budget'!F34-'Approved Water Rate 1'!F33</f>
        <v>51.99993</v>
      </c>
      <c r="J35" s="19">
        <f>E35-'Wastewater Rate and Budget'!F34-'Approved Water Rate 1'!F33</f>
        <v>59.4046497</v>
      </c>
      <c r="K35" s="19">
        <f>F35-'Wastewater Rate and Budget'!F34-'Approved Water Rate 1'!F33</f>
        <v>73.70258744</v>
      </c>
      <c r="L35" s="223">
        <f>'Wastewater Rate and Budget'!G34+'Tiered Water Rate 2 April 2023'!N33</f>
        <v>162.5276525</v>
      </c>
      <c r="M35" s="22">
        <f>'Wastewater Rate and Budget'!H34+'Tiered Water Rate 2 April 2023'!O33</f>
        <v>168.1726525</v>
      </c>
      <c r="N35" s="23">
        <f>'Wastewater Rate and Budget'!I34+'Tiered Water Rate 2 April 2023'!P33</f>
        <v>174.0999025</v>
      </c>
      <c r="O35" s="24">
        <f>'Wastewater Rate and Budget'!J34+'Tiered Water Rate 2 April 2023'!Q33</f>
        <v>180.323515</v>
      </c>
      <c r="P35" s="25">
        <f>'Wastewater Rate and Budget'!K34+'Tiered Water Rate 2 April 2023'!R33</f>
        <v>193.3931013</v>
      </c>
      <c r="Q35" s="19">
        <f>L35-'Wastewater Rate and Budget'!F34-'Not Approved Water Rate Tiered '!L33</f>
        <v>60.5276525</v>
      </c>
      <c r="R35" s="19">
        <f>M35-'Wastewater Rate and Budget'!F34-'Tiered Water Rate 2 April 2023'!M33</f>
        <v>11.1726525</v>
      </c>
      <c r="S35" s="19">
        <f>N35-'Wastewater Rate and Budget'!F34-'Tiered Water Rate 2 April 2023'!M33</f>
        <v>17.0999025</v>
      </c>
      <c r="T35" s="19">
        <f>O35-'Wastewater Rate and Budget'!F34-'Tiered Water Rate 2 April 2023'!M33</f>
        <v>23.323515</v>
      </c>
      <c r="U35" s="19">
        <f>P35-'Wastewater Rate and Budget'!F34-'Tiered Water Rate 2 April 2023'!M33</f>
        <v>36.39310125</v>
      </c>
    </row>
    <row r="36" ht="14.25" customHeight="1">
      <c r="A36" s="70" t="s">
        <v>103</v>
      </c>
      <c r="B36" s="216">
        <f>'Wastewater Rate and Budget'!G35+'Approved Water Rate 1'!G34</f>
        <v>140.2</v>
      </c>
      <c r="C36" s="217">
        <f>'Wastewater Rate and Budget'!H35+'Approved Water Rate 1'!H34</f>
        <v>146.937</v>
      </c>
      <c r="D36" s="218">
        <f>'Wastewater Rate and Budget'!I35+'Approved Water Rate 1'!I34</f>
        <v>153.99993</v>
      </c>
      <c r="E36" s="219">
        <f>'Wastewater Rate and Budget'!J35+'Approved Water Rate 1'!J34</f>
        <v>161.4046497</v>
      </c>
      <c r="F36" s="220">
        <f>'Wastewater Rate and Budget'!K35+'Approved Water Rate 1'!K34</f>
        <v>175.7025874</v>
      </c>
      <c r="G36" s="221">
        <f>B36-'Wastewater Rate and Budget'!F35-'Approved Water Rate 1'!F34</f>
        <v>27.2</v>
      </c>
      <c r="H36" s="221">
        <f>C36-'Wastewater Rate and Budget'!F35-'Approved Water Rate 1'!F34</f>
        <v>33.937</v>
      </c>
      <c r="I36" s="222">
        <f>D36-'Wastewater Rate and Budget'!F35-'Approved Water Rate 1'!F34</f>
        <v>40.99993</v>
      </c>
      <c r="J36" s="19">
        <f>E36-'Wastewater Rate and Budget'!F35-'Approved Water Rate 1'!F34</f>
        <v>48.4046497</v>
      </c>
      <c r="K36" s="19">
        <f>F36-'Wastewater Rate and Budget'!F35-'Approved Water Rate 1'!F34</f>
        <v>62.70258744</v>
      </c>
      <c r="L36" s="223">
        <f>'Wastewater Rate and Budget'!G35+'Tiered Water Rate 2 April 2023'!N34</f>
        <v>122.3</v>
      </c>
      <c r="M36" s="22">
        <f>'Wastewater Rate and Budget'!H35+'Tiered Water Rate 2 April 2023'!O34</f>
        <v>127.945</v>
      </c>
      <c r="N36" s="23">
        <f>'Wastewater Rate and Budget'!I35+'Tiered Water Rate 2 April 2023'!P34</f>
        <v>133.87225</v>
      </c>
      <c r="O36" s="24">
        <f>'Wastewater Rate and Budget'!J35+'Tiered Water Rate 2 April 2023'!Q34</f>
        <v>140.0958625</v>
      </c>
      <c r="P36" s="25">
        <f>'Wastewater Rate and Budget'!K35+'Tiered Water Rate 2 April 2023'!R34</f>
        <v>153.1654488</v>
      </c>
      <c r="Q36" s="19">
        <f>L36-'Wastewater Rate and Budget'!F35-'Not Approved Water Rate Tiered '!L34</f>
        <v>20.3</v>
      </c>
      <c r="R36" s="19">
        <f>M36-'Wastewater Rate and Budget'!F35-'Tiered Water Rate 2 April 2023'!M34</f>
        <v>25.945</v>
      </c>
      <c r="S36" s="19">
        <f>N36-'Wastewater Rate and Budget'!F35-'Tiered Water Rate 2 April 2023'!M34</f>
        <v>31.87225</v>
      </c>
      <c r="T36" s="19">
        <f>O36-'Wastewater Rate and Budget'!F35-'Tiered Water Rate 2 April 2023'!M34</f>
        <v>38.0958625</v>
      </c>
      <c r="U36" s="19">
        <f>P36-'Wastewater Rate and Budget'!F35-'Tiered Water Rate 2 April 2023'!M34</f>
        <v>51.16544875</v>
      </c>
    </row>
    <row r="37" ht="14.25" customHeight="1">
      <c r="A37" s="75" t="s">
        <v>104</v>
      </c>
      <c r="B37" s="216">
        <f>'Wastewater Rate and Budget'!G36+'Approved Water Rate 1'!G35</f>
        <v>278.7696</v>
      </c>
      <c r="C37" s="217">
        <f>'Wastewater Rate and Budget'!H36+'Approved Water Rate 1'!H35</f>
        <v>292.34408</v>
      </c>
      <c r="D37" s="218">
        <f>'Wastewater Rate and Budget'!I36+'Approved Water Rate 1'!I35</f>
        <v>306.582724</v>
      </c>
      <c r="E37" s="219">
        <f>'Wastewater Rate and Budget'!J36+'Approved Water Rate 1'!J35</f>
        <v>321.5181578</v>
      </c>
      <c r="F37" s="220">
        <f>'Wastewater Rate and Budget'!K36+'Approved Water Rate 1'!K35</f>
        <v>351.2132706</v>
      </c>
      <c r="G37" s="221">
        <f>B37-'Wastewater Rate and Budget'!F36-'Approved Water Rate 1'!F35</f>
        <v>45.0496</v>
      </c>
      <c r="H37" s="221">
        <f>C37-'Wastewater Rate and Budget'!F36-'Approved Water Rate 1'!F35</f>
        <v>58.62408</v>
      </c>
      <c r="I37" s="222">
        <f>D37-'Wastewater Rate and Budget'!F36-'Approved Water Rate 1'!F35</f>
        <v>72.862724</v>
      </c>
      <c r="J37" s="19">
        <f>E37-'Wastewater Rate and Budget'!F36-'Approved Water Rate 1'!F35</f>
        <v>87.7981578</v>
      </c>
      <c r="K37" s="19">
        <f>F37-'Wastewater Rate and Budget'!F36-'Approved Water Rate 1'!F35</f>
        <v>117.4932706</v>
      </c>
      <c r="L37" s="223">
        <f>'Wastewater Rate and Budget'!G36+'Tiered Water Rate 2 April 2023'!N35</f>
        <v>291.9972525</v>
      </c>
      <c r="M37" s="22">
        <f>'Wastewater Rate and Budget'!H36+'Tiered Water Rate 2 April 2023'!O35</f>
        <v>304.1157325</v>
      </c>
      <c r="N37" s="23">
        <f>'Wastewater Rate and Budget'!I36+'Tiered Water Rate 2 April 2023'!P35</f>
        <v>316.8401365</v>
      </c>
      <c r="O37" s="24">
        <f>'Wastewater Rate and Budget'!J36+'Tiered Water Rate 2 April 2023'!Q35</f>
        <v>330.2007607</v>
      </c>
      <c r="P37" s="25">
        <f>'Wastewater Rate and Budget'!K36+'Tiered Water Rate 2 April 2023'!R35</f>
        <v>358.2580715</v>
      </c>
      <c r="Q37" s="19">
        <f>L37-'Wastewater Rate and Budget'!F36-'Not Approved Water Rate Tiered '!L35</f>
        <v>58.2772525</v>
      </c>
      <c r="R37" s="19">
        <f>M37-'Wastewater Rate and Budget'!F36-'Tiered Water Rate 2 April 2023'!M35</f>
        <v>37.3957325</v>
      </c>
      <c r="S37" s="19">
        <f>N37-'Wastewater Rate and Budget'!F36-'Tiered Water Rate 2 April 2023'!M35</f>
        <v>50.1201365</v>
      </c>
      <c r="T37" s="19">
        <f>O37-'Wastewater Rate and Budget'!F36-'Tiered Water Rate 2 April 2023'!M35</f>
        <v>63.4807607</v>
      </c>
      <c r="U37" s="19">
        <f>P37-'Wastewater Rate and Budget'!F36-'Tiered Water Rate 2 April 2023'!M35</f>
        <v>91.53807152</v>
      </c>
    </row>
    <row r="38" ht="14.25" customHeight="1">
      <c r="A38" s="70" t="s">
        <v>106</v>
      </c>
      <c r="B38" s="216">
        <f>'Wastewater Rate and Budget'!G37+'Approved Water Rate 1'!G36</f>
        <v>140.2</v>
      </c>
      <c r="C38" s="217">
        <f>'Wastewater Rate and Budget'!H37+'Approved Water Rate 1'!H36</f>
        <v>146.937</v>
      </c>
      <c r="D38" s="218">
        <f>'Wastewater Rate and Budget'!I37+'Approved Water Rate 1'!I36</f>
        <v>153.99993</v>
      </c>
      <c r="E38" s="219">
        <f>'Wastewater Rate and Budget'!J37+'Approved Water Rate 1'!J36</f>
        <v>161.4046497</v>
      </c>
      <c r="F38" s="220">
        <f>'Wastewater Rate and Budget'!K37+'Approved Water Rate 1'!K36</f>
        <v>175.7025874</v>
      </c>
      <c r="G38" s="221">
        <f>B38-'Wastewater Rate and Budget'!F37-'Approved Water Rate 1'!F36</f>
        <v>38.2</v>
      </c>
      <c r="H38" s="221">
        <f>C38-'Wastewater Rate and Budget'!F37-'Approved Water Rate 1'!F36</f>
        <v>44.937</v>
      </c>
      <c r="I38" s="222">
        <f>D38-'Wastewater Rate and Budget'!F37-'Approved Water Rate 1'!F36</f>
        <v>51.99993</v>
      </c>
      <c r="J38" s="19">
        <f>E38-'Wastewater Rate and Budget'!F37-'Approved Water Rate 1'!F36</f>
        <v>59.4046497</v>
      </c>
      <c r="K38" s="19">
        <f>F38-'Wastewater Rate and Budget'!F37-'Approved Water Rate 1'!F36</f>
        <v>73.70258744</v>
      </c>
      <c r="L38" s="223">
        <f>'Wastewater Rate and Budget'!G37+'Tiered Water Rate 2 April 2023'!N36</f>
        <v>152.0652175</v>
      </c>
      <c r="M38" s="22">
        <f>'Wastewater Rate and Budget'!H37+'Tiered Water Rate 2 April 2023'!O36</f>
        <v>157.7102175</v>
      </c>
      <c r="N38" s="23">
        <f>'Wastewater Rate and Budget'!I37+'Tiered Water Rate 2 April 2023'!P36</f>
        <v>163.6374675</v>
      </c>
      <c r="O38" s="24">
        <f>'Wastewater Rate and Budget'!J37+'Tiered Water Rate 2 April 2023'!Q36</f>
        <v>169.86108</v>
      </c>
      <c r="P38" s="25">
        <f>'Wastewater Rate and Budget'!K37+'Tiered Water Rate 2 April 2023'!R36</f>
        <v>182.9306663</v>
      </c>
      <c r="Q38" s="19">
        <f>L38-'Wastewater Rate and Budget'!F37-'Not Approved Water Rate Tiered '!L36</f>
        <v>50.0652175</v>
      </c>
      <c r="R38" s="19">
        <f>M38-'Wastewater Rate and Budget'!F37-'Tiered Water Rate 2 April 2023'!M36</f>
        <v>22.7102175</v>
      </c>
      <c r="S38" s="19">
        <f>N38-'Wastewater Rate and Budget'!F37-'Tiered Water Rate 2 April 2023'!M36</f>
        <v>28.6374675</v>
      </c>
      <c r="T38" s="19">
        <f>O38-'Wastewater Rate and Budget'!F37-'Tiered Water Rate 2 April 2023'!M36</f>
        <v>34.86108</v>
      </c>
      <c r="U38" s="19">
        <f>P38-'Wastewater Rate and Budget'!F37-'Tiered Water Rate 2 April 2023'!M36</f>
        <v>47.93066625</v>
      </c>
    </row>
    <row r="39" ht="14.25" customHeight="1">
      <c r="A39" s="70" t="s">
        <v>107</v>
      </c>
      <c r="B39" s="216">
        <f>'Wastewater Rate and Budget'!G38+'Approved Water Rate 1'!G37</f>
        <v>151.9830604</v>
      </c>
      <c r="C39" s="217">
        <f>'Wastewater Rate and Budget'!H38+'Approved Water Rate 1'!H37</f>
        <v>159.1913828</v>
      </c>
      <c r="D39" s="218">
        <f>'Wastewater Rate and Budget'!I38+'Approved Water Rate 1'!I37</f>
        <v>166.7444881</v>
      </c>
      <c r="E39" s="219">
        <f>'Wastewater Rate and Budget'!J38+'Approved Water Rate 1'!J37</f>
        <v>174.6589901</v>
      </c>
      <c r="F39" s="220">
        <f>'Wastewater Rate and Budget'!K38+'Approved Water Rate 1'!K37</f>
        <v>189.4871015</v>
      </c>
      <c r="G39" s="221">
        <f>B39-'Wastewater Rate and Budget'!F38-'Approved Water Rate 1'!F37</f>
        <v>5.983060383</v>
      </c>
      <c r="H39" s="221">
        <f>C39-'Wastewater Rate and Budget'!F38-'Approved Water Rate 1'!F37</f>
        <v>13.1913828</v>
      </c>
      <c r="I39" s="222">
        <f>D39-'Wastewater Rate and Budget'!F38-'Approved Water Rate 1'!F37</f>
        <v>20.74448811</v>
      </c>
      <c r="J39" s="19">
        <f>E39-'Wastewater Rate and Budget'!F38-'Approved Water Rate 1'!F37</f>
        <v>28.65899013</v>
      </c>
      <c r="K39" s="19">
        <f>F39-'Wastewater Rate and Budget'!F38-'Approved Water Rate 1'!F37</f>
        <v>43.48710149</v>
      </c>
      <c r="L39" s="223">
        <f>'Wastewater Rate and Budget'!G38+'Tiered Water Rate 2 April 2023'!N37</f>
        <v>131.9585</v>
      </c>
      <c r="M39" s="22">
        <f>'Wastewater Rate and Budget'!H38+'Tiered Water Rate 2 April 2023'!O37</f>
        <v>137.6035</v>
      </c>
      <c r="N39" s="23">
        <f>'Wastewater Rate and Budget'!I38+'Tiered Water Rate 2 April 2023'!P37</f>
        <v>143.53075</v>
      </c>
      <c r="O39" s="24">
        <f>'Wastewater Rate and Budget'!J38+'Tiered Water Rate 2 April 2023'!Q37</f>
        <v>149.7543625</v>
      </c>
      <c r="P39" s="25">
        <f>'Wastewater Rate and Budget'!K38+'Tiered Water Rate 2 April 2023'!R37</f>
        <v>162.8239488</v>
      </c>
      <c r="Q39" s="19">
        <f>L39-'Wastewater Rate and Budget'!F38-'Not Approved Water Rate Tiered '!L37</f>
        <v>-14.0415</v>
      </c>
      <c r="R39" s="19">
        <f>M39-'Wastewater Rate and Budget'!F38-'Tiered Water Rate 2 April 2023'!M37</f>
        <v>35.6035</v>
      </c>
      <c r="S39" s="19">
        <f>N39-'Wastewater Rate and Budget'!F38-'Tiered Water Rate 2 April 2023'!M37</f>
        <v>41.53075</v>
      </c>
      <c r="T39" s="19">
        <f>O39-'Wastewater Rate and Budget'!F38-'Tiered Water Rate 2 April 2023'!M37</f>
        <v>47.7543625</v>
      </c>
      <c r="U39" s="19">
        <f>P39-'Wastewater Rate and Budget'!F38-'Tiered Water Rate 2 April 2023'!M37</f>
        <v>60.82394875</v>
      </c>
    </row>
    <row r="40" ht="14.25" customHeight="1">
      <c r="A40" s="70" t="s">
        <v>108</v>
      </c>
      <c r="B40" s="216">
        <f>'Wastewater Rate and Budget'!G39+'Approved Water Rate 1'!G38</f>
        <v>144.75</v>
      </c>
      <c r="C40" s="217">
        <f>'Wastewater Rate and Budget'!H39+'Approved Water Rate 1'!H38</f>
        <v>151.669</v>
      </c>
      <c r="D40" s="218">
        <f>'Wastewater Rate and Budget'!I39+'Approved Water Rate 1'!I38</f>
        <v>158.92121</v>
      </c>
      <c r="E40" s="219">
        <f>'Wastewater Rate and Budget'!J39+'Approved Water Rate 1'!J38</f>
        <v>166.5227809</v>
      </c>
      <c r="F40" s="220">
        <f>'Wastewater Rate and Budget'!K39+'Approved Water Rate 1'!K38</f>
        <v>181.0254439</v>
      </c>
      <c r="G40" s="221">
        <f>B40-'Wastewater Rate and Budget'!F39-'Approved Water Rate 1'!F38</f>
        <v>31.75</v>
      </c>
      <c r="H40" s="221">
        <f>C40-'Wastewater Rate and Budget'!F39-'Approved Water Rate 1'!F38</f>
        <v>38.669</v>
      </c>
      <c r="I40" s="222">
        <f>D40-'Wastewater Rate and Budget'!F39-'Approved Water Rate 1'!F38</f>
        <v>45.92121</v>
      </c>
      <c r="J40" s="19">
        <f>E40-'Wastewater Rate and Budget'!F39-'Approved Water Rate 1'!F38</f>
        <v>53.5227809</v>
      </c>
      <c r="K40" s="19">
        <f>F40-'Wastewater Rate and Budget'!F39-'Approved Water Rate 1'!F38</f>
        <v>68.02544389</v>
      </c>
      <c r="L40" s="223">
        <f>'Wastewater Rate and Budget'!G39+'Tiered Water Rate 2 April 2023'!N38</f>
        <v>112.9</v>
      </c>
      <c r="M40" s="22">
        <f>'Wastewater Rate and Budget'!H39+'Tiered Water Rate 2 April 2023'!O38</f>
        <v>118.545</v>
      </c>
      <c r="N40" s="23">
        <f>'Wastewater Rate and Budget'!I39+'Tiered Water Rate 2 April 2023'!P38</f>
        <v>124.47225</v>
      </c>
      <c r="O40" s="24">
        <f>'Wastewater Rate and Budget'!J39+'Tiered Water Rate 2 April 2023'!Q38</f>
        <v>130.6958625</v>
      </c>
      <c r="P40" s="25">
        <f>'Wastewater Rate and Budget'!K39+'Tiered Water Rate 2 April 2023'!R38</f>
        <v>143.7654488</v>
      </c>
      <c r="Q40" s="19">
        <f>L40-'Wastewater Rate and Budget'!F39-'Not Approved Water Rate Tiered '!L38</f>
        <v>-0.1</v>
      </c>
      <c r="R40" s="19">
        <f>M40-'Wastewater Rate and Budget'!F39-'Tiered Water Rate 2 April 2023'!M38</f>
        <v>16.545</v>
      </c>
      <c r="S40" s="19">
        <f>N40-'Wastewater Rate and Budget'!F39-'Tiered Water Rate 2 April 2023'!M38</f>
        <v>22.47225</v>
      </c>
      <c r="T40" s="19">
        <f>O40-'Wastewater Rate and Budget'!F39-'Tiered Water Rate 2 April 2023'!M38</f>
        <v>28.6958625</v>
      </c>
      <c r="U40" s="19">
        <f>P40-'Wastewater Rate and Budget'!F39-'Tiered Water Rate 2 April 2023'!M38</f>
        <v>41.76544875</v>
      </c>
    </row>
    <row r="41" ht="14.25" customHeight="1">
      <c r="A41" s="70" t="s">
        <v>109</v>
      </c>
      <c r="B41" s="216">
        <f>'Wastewater Rate and Budget'!G40+'Approved Water Rate 1'!G39</f>
        <v>125.6401217</v>
      </c>
      <c r="C41" s="217">
        <f>'Wastewater Rate and Budget'!H40+'Approved Water Rate 1'!H39</f>
        <v>131.7947265</v>
      </c>
      <c r="D41" s="218">
        <f>'Wastewater Rate and Budget'!I40+'Approved Water Rate 1'!I39</f>
        <v>138.2519656</v>
      </c>
      <c r="E41" s="219">
        <f>'Wastewater Rate and Budget'!J40+'Approved Water Rate 1'!J39</f>
        <v>145.0267667</v>
      </c>
      <c r="F41" s="220">
        <f>'Wastewater Rate and Budget'!K40+'Approved Water Rate 1'!K39</f>
        <v>158.6695891</v>
      </c>
      <c r="G41" s="221">
        <f>B41-'Wastewater Rate and Budget'!F40-'Approved Water Rate 1'!F39</f>
        <v>23.64012166</v>
      </c>
      <c r="H41" s="221">
        <f>C41-'Wastewater Rate and Budget'!F40-'Approved Water Rate 1'!F39</f>
        <v>29.79472652</v>
      </c>
      <c r="I41" s="222">
        <f>D41-'Wastewater Rate and Budget'!F40-'Approved Water Rate 1'!F39</f>
        <v>36.25196559</v>
      </c>
      <c r="J41" s="19">
        <f>E41-'Wastewater Rate and Budget'!F40-'Approved Water Rate 1'!F39</f>
        <v>43.02676671</v>
      </c>
      <c r="K41" s="19">
        <f>F41-'Wastewater Rate and Budget'!F40-'Approved Water Rate 1'!F39</f>
        <v>56.66958913</v>
      </c>
      <c r="L41" s="223">
        <f>'Wastewater Rate and Budget'!G40+'Tiered Water Rate 2 April 2023'!N39</f>
        <v>131.9585</v>
      </c>
      <c r="M41" s="22">
        <f>'Wastewater Rate and Budget'!H40+'Tiered Water Rate 2 April 2023'!O39</f>
        <v>137.6035</v>
      </c>
      <c r="N41" s="23">
        <f>'Wastewater Rate and Budget'!I40+'Tiered Water Rate 2 April 2023'!P39</f>
        <v>143.53075</v>
      </c>
      <c r="O41" s="24">
        <f>'Wastewater Rate and Budget'!J40+'Tiered Water Rate 2 April 2023'!Q39</f>
        <v>149.7543625</v>
      </c>
      <c r="P41" s="25">
        <f>'Wastewater Rate and Budget'!K40+'Tiered Water Rate 2 April 2023'!R39</f>
        <v>162.8239488</v>
      </c>
      <c r="Q41" s="19">
        <f>L41-'Wastewater Rate and Budget'!F40-'Not Approved Water Rate Tiered '!L39</f>
        <v>29.9585</v>
      </c>
      <c r="R41" s="19">
        <f>M41-'Wastewater Rate and Budget'!F40-'Tiered Water Rate 2 April 2023'!M39</f>
        <v>35.6035</v>
      </c>
      <c r="S41" s="19">
        <f>N41-'Wastewater Rate and Budget'!F40-'Tiered Water Rate 2 April 2023'!M39</f>
        <v>41.53075</v>
      </c>
      <c r="T41" s="19">
        <f>O41-'Wastewater Rate and Budget'!F40-'Tiered Water Rate 2 April 2023'!M39</f>
        <v>47.7543625</v>
      </c>
      <c r="U41" s="19">
        <f>P41-'Wastewater Rate and Budget'!F40-'Tiered Water Rate 2 April 2023'!M39</f>
        <v>60.82394875</v>
      </c>
    </row>
    <row r="42" ht="14.25" customHeight="1">
      <c r="A42" s="70" t="s">
        <v>110</v>
      </c>
      <c r="B42" s="216">
        <f>'Wastewater Rate and Budget'!G41+'Approved Water Rate 1'!G40</f>
        <v>130.8171457</v>
      </c>
      <c r="C42" s="217">
        <f>'Wastewater Rate and Budget'!H41+'Approved Water Rate 1'!H40</f>
        <v>137.1788316</v>
      </c>
      <c r="D42" s="218">
        <f>'Wastewater Rate and Budget'!I41+'Approved Water Rate 1'!I40</f>
        <v>143.8514348</v>
      </c>
      <c r="E42" s="219">
        <f>'Wastewater Rate and Budget'!J41+'Approved Water Rate 1'!J40</f>
        <v>150.8502147</v>
      </c>
      <c r="F42" s="220">
        <f>'Wastewater Rate and Budget'!K41+'Approved Water Rate 1'!K40</f>
        <v>164.725975</v>
      </c>
      <c r="G42" s="221">
        <f>B42-'Wastewater Rate and Budget'!F41-'Approved Water Rate 1'!F40</f>
        <v>28.81714572</v>
      </c>
      <c r="H42" s="221">
        <f>C42-'Wastewater Rate and Budget'!F41-'Approved Water Rate 1'!F40</f>
        <v>35.17883155</v>
      </c>
      <c r="I42" s="222">
        <f>D42-'Wastewater Rate and Budget'!F41-'Approved Water Rate 1'!F40</f>
        <v>41.85143481</v>
      </c>
      <c r="J42" s="19">
        <f>E42-'Wastewater Rate and Budget'!F41-'Approved Water Rate 1'!F40</f>
        <v>48.85021471</v>
      </c>
      <c r="K42" s="19">
        <f>F42-'Wastewater Rate and Budget'!F41-'Approved Water Rate 1'!F40</f>
        <v>62.72597504</v>
      </c>
      <c r="L42" s="223">
        <f>'Wastewater Rate and Budget'!G41+'Tiered Water Rate 2 April 2023'!N40</f>
        <v>136.917</v>
      </c>
      <c r="M42" s="22">
        <f>'Wastewater Rate and Budget'!H41+'Tiered Water Rate 2 April 2023'!O40</f>
        <v>142.562</v>
      </c>
      <c r="N42" s="23">
        <f>'Wastewater Rate and Budget'!I41+'Tiered Water Rate 2 April 2023'!P40</f>
        <v>148.48925</v>
      </c>
      <c r="O42" s="24">
        <f>'Wastewater Rate and Budget'!J41+'Tiered Water Rate 2 April 2023'!Q40</f>
        <v>154.7128625</v>
      </c>
      <c r="P42" s="25">
        <f>'Wastewater Rate and Budget'!K41+'Tiered Water Rate 2 April 2023'!R40</f>
        <v>167.7824488</v>
      </c>
      <c r="Q42" s="19">
        <f>L42-'Wastewater Rate and Budget'!F41-'Not Approved Water Rate Tiered '!L40</f>
        <v>34.917</v>
      </c>
      <c r="R42" s="19">
        <f>M42-'Wastewater Rate and Budget'!F41-'Tiered Water Rate 2 April 2023'!M40</f>
        <v>40.562</v>
      </c>
      <c r="S42" s="19">
        <f>N42-'Wastewater Rate and Budget'!F41-'Tiered Water Rate 2 April 2023'!M40</f>
        <v>46.48925</v>
      </c>
      <c r="T42" s="19">
        <f>O42-'Wastewater Rate and Budget'!F41-'Tiered Water Rate 2 April 2023'!M40</f>
        <v>52.7128625</v>
      </c>
      <c r="U42" s="19">
        <f>P42-'Wastewater Rate and Budget'!F41-'Tiered Water Rate 2 April 2023'!M40</f>
        <v>65.78244875</v>
      </c>
    </row>
    <row r="43" ht="14.25" customHeight="1">
      <c r="A43" s="70" t="s">
        <v>111</v>
      </c>
      <c r="B43" s="216">
        <f>'Wastewater Rate and Budget'!G42+'Approved Water Rate 1'!G41</f>
        <v>121.5113819</v>
      </c>
      <c r="C43" s="217">
        <f>'Wastewater Rate and Budget'!H42+'Approved Water Rate 1'!H41</f>
        <v>127.5008372</v>
      </c>
      <c r="D43" s="218">
        <f>'Wastewater Rate and Budget'!I42+'Approved Water Rate 1'!I41</f>
        <v>133.7863207</v>
      </c>
      <c r="E43" s="219">
        <f>'Wastewater Rate and Budget'!J42+'Approved Water Rate 1'!J41</f>
        <v>140.382496</v>
      </c>
      <c r="F43" s="220">
        <f>'Wastewater Rate and Budget'!K42+'Approved Water Rate 1'!K41</f>
        <v>153.8395476</v>
      </c>
      <c r="G43" s="221">
        <f>B43-'Wastewater Rate and Budget'!F42-'Approved Water Rate 1'!F41</f>
        <v>19.51138191</v>
      </c>
      <c r="H43" s="221">
        <f>C43-'Wastewater Rate and Budget'!F42-'Approved Water Rate 1'!F41</f>
        <v>25.50083718</v>
      </c>
      <c r="I43" s="222">
        <f>D43-'Wastewater Rate and Budget'!F42-'Approved Water Rate 1'!F41</f>
        <v>31.78632067</v>
      </c>
      <c r="J43" s="19">
        <f>E43-'Wastewater Rate and Budget'!F42-'Approved Water Rate 1'!F41</f>
        <v>38.382496</v>
      </c>
      <c r="K43" s="19">
        <f>F43-'Wastewater Rate and Budget'!F42-'Approved Water Rate 1'!F41</f>
        <v>51.83954759</v>
      </c>
      <c r="L43" s="223">
        <f>'Wastewater Rate and Budget'!G42+'Tiered Water Rate 2 April 2023'!N41</f>
        <v>173.2778045</v>
      </c>
      <c r="M43" s="22">
        <f>'Wastewater Rate and Budget'!H42+'Tiered Water Rate 2 April 2023'!O41</f>
        <v>178.9228045</v>
      </c>
      <c r="N43" s="23">
        <f>'Wastewater Rate and Budget'!I42+'Tiered Water Rate 2 April 2023'!P41</f>
        <v>184.8500545</v>
      </c>
      <c r="O43" s="24">
        <f>'Wastewater Rate and Budget'!J42+'Tiered Water Rate 2 April 2023'!Q41</f>
        <v>191.073667</v>
      </c>
      <c r="P43" s="25">
        <f>'Wastewater Rate and Budget'!K42+'Tiered Water Rate 2 April 2023'!R41</f>
        <v>204.1432532</v>
      </c>
      <c r="Q43" s="19">
        <f>L43-'Wastewater Rate and Budget'!F42-'Not Approved Water Rate Tiered '!L41</f>
        <v>71.27780446</v>
      </c>
      <c r="R43" s="19">
        <f>M43-'Wastewater Rate and Budget'!F42-'Tiered Water Rate 2 April 2023'!M41</f>
        <v>10.92280446</v>
      </c>
      <c r="S43" s="19">
        <f>N43-'Wastewater Rate and Budget'!F42-'Tiered Water Rate 2 April 2023'!M41</f>
        <v>16.85005446</v>
      </c>
      <c r="T43" s="19">
        <f>O43-'Wastewater Rate and Budget'!F42-'Tiered Water Rate 2 April 2023'!M41</f>
        <v>23.07366696</v>
      </c>
      <c r="U43" s="19">
        <f>P43-'Wastewater Rate and Budget'!F42-'Tiered Water Rate 2 April 2023'!M41</f>
        <v>36.14325321</v>
      </c>
    </row>
    <row r="44" ht="14.25" customHeight="1">
      <c r="A44" s="70" t="s">
        <v>112</v>
      </c>
      <c r="B44" s="216">
        <f>'Wastewater Rate and Budget'!G43+'Approved Water Rate 1'!G42</f>
        <v>153.6467302</v>
      </c>
      <c r="C44" s="217">
        <f>'Wastewater Rate and Budget'!H43+'Approved Water Rate 1'!H42</f>
        <v>160.9215994</v>
      </c>
      <c r="D44" s="218">
        <f>'Wastewater Rate and Budget'!I43+'Approved Water Rate 1'!I42</f>
        <v>168.5439134</v>
      </c>
      <c r="E44" s="219">
        <f>'Wastewater Rate and Budget'!J43+'Approved Water Rate 1'!J42</f>
        <v>176.5303924</v>
      </c>
      <c r="F44" s="220">
        <f>'Wastewater Rate and Budget'!K43+'Approved Water Rate 1'!K42</f>
        <v>191.4333598</v>
      </c>
      <c r="G44" s="221">
        <f>B44-'Wastewater Rate and Budget'!F43-'Approved Water Rate 1'!F42</f>
        <v>7.646730169</v>
      </c>
      <c r="H44" s="221">
        <f>C44-'Wastewater Rate and Budget'!F43-'Approved Water Rate 1'!F42</f>
        <v>14.92159938</v>
      </c>
      <c r="I44" s="222">
        <f>D44-'Wastewater Rate and Budget'!F43-'Approved Water Rate 1'!F42</f>
        <v>22.54391335</v>
      </c>
      <c r="J44" s="19">
        <f>E44-'Wastewater Rate and Budget'!F43-'Approved Water Rate 1'!F42</f>
        <v>30.53039239</v>
      </c>
      <c r="K44" s="19">
        <f>F44-'Wastewater Rate and Budget'!F43-'Approved Water Rate 1'!F42</f>
        <v>45.43335983</v>
      </c>
      <c r="L44" s="223">
        <f>'Wastewater Rate and Budget'!G43+'Tiered Water Rate 2 April 2023'!N42</f>
        <v>112.9</v>
      </c>
      <c r="M44" s="22">
        <f>'Wastewater Rate and Budget'!H43+'Tiered Water Rate 2 April 2023'!O42</f>
        <v>118.545</v>
      </c>
      <c r="N44" s="23">
        <f>'Wastewater Rate and Budget'!I43+'Tiered Water Rate 2 April 2023'!P42</f>
        <v>124.47225</v>
      </c>
      <c r="O44" s="24">
        <f>'Wastewater Rate and Budget'!J43+'Tiered Water Rate 2 April 2023'!Q42</f>
        <v>130.6958625</v>
      </c>
      <c r="P44" s="25">
        <f>'Wastewater Rate and Budget'!K43+'Tiered Water Rate 2 April 2023'!R42</f>
        <v>143.7654488</v>
      </c>
      <c r="Q44" s="19">
        <f>L44-'Wastewater Rate and Budget'!F43-'Not Approved Water Rate Tiered '!L42</f>
        <v>-33.1</v>
      </c>
      <c r="R44" s="19">
        <f>M44-'Wastewater Rate and Budget'!F43-'Tiered Water Rate 2 April 2023'!M42</f>
        <v>16.545</v>
      </c>
      <c r="S44" s="19">
        <f>N44-'Wastewater Rate and Budget'!F43-'Tiered Water Rate 2 April 2023'!M42</f>
        <v>22.47225</v>
      </c>
      <c r="T44" s="19">
        <f>O44-'Wastewater Rate and Budget'!F43-'Tiered Water Rate 2 April 2023'!M42</f>
        <v>28.6958625</v>
      </c>
      <c r="U44" s="19">
        <f>P44-'Wastewater Rate and Budget'!F43-'Tiered Water Rate 2 April 2023'!M42</f>
        <v>41.76544875</v>
      </c>
    </row>
    <row r="45" ht="14.25" customHeight="1">
      <c r="A45" s="70" t="s">
        <v>113</v>
      </c>
      <c r="B45" s="216">
        <f>'Wastewater Rate and Budget'!G44+'Approved Water Rate 1'!G43</f>
        <v>126.0512032</v>
      </c>
      <c r="C45" s="217">
        <f>'Wastewater Rate and Budget'!H44+'Approved Water Rate 1'!H43</f>
        <v>132.2222513</v>
      </c>
      <c r="D45" s="218">
        <f>'Wastewater Rate and Budget'!I44+'Approved Water Rate 1'!I43</f>
        <v>138.6965914</v>
      </c>
      <c r="E45" s="219">
        <f>'Wastewater Rate and Budget'!J44+'Approved Water Rate 1'!J43</f>
        <v>145.4891775</v>
      </c>
      <c r="F45" s="220">
        <f>'Wastewater Rate and Budget'!K44+'Approved Water Rate 1'!K43</f>
        <v>159.1504964</v>
      </c>
      <c r="G45" s="221">
        <f>B45-'Wastewater Rate and Budget'!F44-'Approved Water Rate 1'!F43</f>
        <v>24.05120321</v>
      </c>
      <c r="H45" s="221">
        <f>C45-'Wastewater Rate and Budget'!F44-'Approved Water Rate 1'!F43</f>
        <v>30.22225134</v>
      </c>
      <c r="I45" s="222">
        <f>D45-'Wastewater Rate and Budget'!F44-'Approved Water Rate 1'!F43</f>
        <v>36.69659139</v>
      </c>
      <c r="J45" s="19">
        <f>E45-'Wastewater Rate and Budget'!F44-'Approved Water Rate 1'!F43</f>
        <v>43.48917755</v>
      </c>
      <c r="K45" s="19">
        <f>F45-'Wastewater Rate and Budget'!F44-'Approved Water Rate 1'!F43</f>
        <v>57.1504964</v>
      </c>
      <c r="L45" s="223">
        <f>'Wastewater Rate and Budget'!G44+'Tiered Water Rate 2 April 2023'!N43</f>
        <v>136.917</v>
      </c>
      <c r="M45" s="22">
        <f>'Wastewater Rate and Budget'!H44+'Tiered Water Rate 2 April 2023'!O43</f>
        <v>142.562</v>
      </c>
      <c r="N45" s="23">
        <f>'Wastewater Rate and Budget'!I44+'Tiered Water Rate 2 April 2023'!P43</f>
        <v>148.48925</v>
      </c>
      <c r="O45" s="24">
        <f>'Wastewater Rate and Budget'!J44+'Tiered Water Rate 2 April 2023'!Q43</f>
        <v>154.7128625</v>
      </c>
      <c r="P45" s="25">
        <f>'Wastewater Rate and Budget'!K44+'Tiered Water Rate 2 April 2023'!R43</f>
        <v>167.7824488</v>
      </c>
      <c r="Q45" s="19">
        <f>L45-'Wastewater Rate and Budget'!F44-'Not Approved Water Rate Tiered '!L43</f>
        <v>34.917</v>
      </c>
      <c r="R45" s="19">
        <f>M45-'Wastewater Rate and Budget'!F44-'Tiered Water Rate 2 April 2023'!M43</f>
        <v>40.562</v>
      </c>
      <c r="S45" s="19">
        <f>N45-'Wastewater Rate and Budget'!F44-'Tiered Water Rate 2 April 2023'!M43</f>
        <v>46.48925</v>
      </c>
      <c r="T45" s="19">
        <f>O45-'Wastewater Rate and Budget'!F44-'Tiered Water Rate 2 April 2023'!M43</f>
        <v>52.7128625</v>
      </c>
      <c r="U45" s="19">
        <f>P45-'Wastewater Rate and Budget'!F44-'Tiered Water Rate 2 April 2023'!M43</f>
        <v>65.78244875</v>
      </c>
    </row>
    <row r="46" ht="14.25" customHeight="1">
      <c r="A46" s="70" t="s">
        <v>114</v>
      </c>
      <c r="B46" s="216">
        <f>'Wastewater Rate and Budget'!G45+'Approved Water Rate 1'!G44</f>
        <v>140.2</v>
      </c>
      <c r="C46" s="217">
        <f>'Wastewater Rate and Budget'!H45+'Approved Water Rate 1'!H44</f>
        <v>146.937</v>
      </c>
      <c r="D46" s="218">
        <f>'Wastewater Rate and Budget'!I45+'Approved Water Rate 1'!I44</f>
        <v>153.99993</v>
      </c>
      <c r="E46" s="219">
        <f>'Wastewater Rate and Budget'!J45+'Approved Water Rate 1'!J44</f>
        <v>161.4046497</v>
      </c>
      <c r="F46" s="220">
        <f>'Wastewater Rate and Budget'!K45+'Approved Water Rate 1'!K44</f>
        <v>175.7025874</v>
      </c>
      <c r="G46" s="221">
        <f>B46-'Wastewater Rate and Budget'!F45-'Approved Water Rate 1'!F44</f>
        <v>38.2</v>
      </c>
      <c r="H46" s="221">
        <f>C46-'Wastewater Rate and Budget'!F45-'Approved Water Rate 1'!F44</f>
        <v>44.937</v>
      </c>
      <c r="I46" s="222">
        <f>D46-'Wastewater Rate and Budget'!F45-'Approved Water Rate 1'!F44</f>
        <v>51.99993</v>
      </c>
      <c r="J46" s="19">
        <f>E46-'Wastewater Rate and Budget'!F45-'Approved Water Rate 1'!F44</f>
        <v>59.4046497</v>
      </c>
      <c r="K46" s="19">
        <f>F46-'Wastewater Rate and Budget'!F45-'Approved Water Rate 1'!F44</f>
        <v>73.70258744</v>
      </c>
      <c r="L46" s="223">
        <f>'Wastewater Rate and Budget'!G45+'Tiered Water Rate 2 April 2023'!N44</f>
        <v>131.9585</v>
      </c>
      <c r="M46" s="22">
        <f>'Wastewater Rate and Budget'!H45+'Tiered Water Rate 2 April 2023'!O44</f>
        <v>137.6035</v>
      </c>
      <c r="N46" s="23">
        <f>'Wastewater Rate and Budget'!I45+'Tiered Water Rate 2 April 2023'!P44</f>
        <v>143.53075</v>
      </c>
      <c r="O46" s="24">
        <f>'Wastewater Rate and Budget'!J45+'Tiered Water Rate 2 April 2023'!Q44</f>
        <v>149.7543625</v>
      </c>
      <c r="P46" s="25">
        <f>'Wastewater Rate and Budget'!K45+'Tiered Water Rate 2 April 2023'!R44</f>
        <v>162.8239488</v>
      </c>
      <c r="Q46" s="19">
        <f>L46-'Wastewater Rate and Budget'!F45-'Not Approved Water Rate Tiered '!L44</f>
        <v>29.9585</v>
      </c>
      <c r="R46" s="19">
        <f>M46-'Wastewater Rate and Budget'!F45-'Tiered Water Rate 2 April 2023'!M44</f>
        <v>35.6035</v>
      </c>
      <c r="S46" s="19">
        <f>N46-'Wastewater Rate and Budget'!F45-'Tiered Water Rate 2 April 2023'!M44</f>
        <v>41.53075</v>
      </c>
      <c r="T46" s="19">
        <f>O46-'Wastewater Rate and Budget'!F45-'Tiered Water Rate 2 April 2023'!M44</f>
        <v>47.7543625</v>
      </c>
      <c r="U46" s="19">
        <f>P46-'Wastewater Rate and Budget'!F45-'Tiered Water Rate 2 April 2023'!M44</f>
        <v>60.82394875</v>
      </c>
    </row>
    <row r="47" ht="14.25" customHeight="1">
      <c r="A47" s="70" t="s">
        <v>115</v>
      </c>
      <c r="B47" s="216">
        <f>'Wastewater Rate and Budget'!G46+'Approved Water Rate 1'!G45</f>
        <v>157.9615252</v>
      </c>
      <c r="C47" s="217">
        <f>'Wastewater Rate and Budget'!H46+'Approved Water Rate 1'!H45</f>
        <v>165.4089862</v>
      </c>
      <c r="D47" s="218">
        <f>'Wastewater Rate and Budget'!I46+'Approved Water Rate 1'!I45</f>
        <v>173.2107956</v>
      </c>
      <c r="E47" s="219">
        <f>'Wastewater Rate and Budget'!J46+'Approved Water Rate 1'!J45</f>
        <v>181.38395</v>
      </c>
      <c r="F47" s="220">
        <f>'Wastewater Rate and Budget'!K46+'Approved Water Rate 1'!K45</f>
        <v>196.4810597</v>
      </c>
      <c r="G47" s="221">
        <f>B47-'Wastewater Rate and Budget'!F46-'Approved Water Rate 1'!F45</f>
        <v>0.9615251783</v>
      </c>
      <c r="H47" s="221">
        <f>C47-'Wastewater Rate and Budget'!F46-'Approved Water Rate 1'!F45</f>
        <v>8.408986185</v>
      </c>
      <c r="I47" s="222">
        <f>D47-'Wastewater Rate and Budget'!F46-'Approved Water Rate 1'!F45</f>
        <v>16.21079563</v>
      </c>
      <c r="J47" s="19">
        <f>E47-'Wastewater Rate and Budget'!F46-'Approved Water Rate 1'!F45</f>
        <v>24.38394996</v>
      </c>
      <c r="K47" s="19">
        <f>F47-'Wastewater Rate and Budget'!F46-'Approved Water Rate 1'!F45</f>
        <v>39.48105971</v>
      </c>
      <c r="L47" s="223">
        <f>'Wastewater Rate and Budget'!G46+'Tiered Water Rate 2 April 2023'!N45</f>
        <v>136.917</v>
      </c>
      <c r="M47" s="22">
        <f>'Wastewater Rate and Budget'!H46+'Tiered Water Rate 2 April 2023'!O45</f>
        <v>142.562</v>
      </c>
      <c r="N47" s="23">
        <f>'Wastewater Rate and Budget'!I46+'Tiered Water Rate 2 April 2023'!P45</f>
        <v>148.48925</v>
      </c>
      <c r="O47" s="24">
        <f>'Wastewater Rate and Budget'!J46+'Tiered Water Rate 2 April 2023'!Q45</f>
        <v>154.7128625</v>
      </c>
      <c r="P47" s="25">
        <f>'Wastewater Rate and Budget'!K46+'Tiered Water Rate 2 April 2023'!R45</f>
        <v>167.7824488</v>
      </c>
      <c r="Q47" s="19">
        <f>L47-'Wastewater Rate and Budget'!F46-'Not Approved Water Rate Tiered '!L45</f>
        <v>-20.083</v>
      </c>
      <c r="R47" s="19">
        <f>M47-'Wastewater Rate and Budget'!F46-'Tiered Water Rate 2 April 2023'!M45</f>
        <v>40.562</v>
      </c>
      <c r="S47" s="19">
        <f>N47-'Wastewater Rate and Budget'!F46-'Tiered Water Rate 2 April 2023'!M45</f>
        <v>46.48925</v>
      </c>
      <c r="T47" s="19">
        <f>O47-'Wastewater Rate and Budget'!F46-'Tiered Water Rate 2 April 2023'!M45</f>
        <v>52.7128625</v>
      </c>
      <c r="U47" s="19">
        <f>P47-'Wastewater Rate and Budget'!F46-'Tiered Water Rate 2 April 2023'!M45</f>
        <v>65.78244875</v>
      </c>
    </row>
    <row r="48" ht="14.25" customHeight="1">
      <c r="A48" s="70" t="s">
        <v>116</v>
      </c>
      <c r="B48" s="216">
        <f>'Wastewater Rate and Budget'!G47+'Approved Water Rate 1'!G46</f>
        <v>218.9682598</v>
      </c>
      <c r="C48" s="217">
        <f>'Wastewater Rate and Budget'!H47+'Approved Water Rate 1'!H46</f>
        <v>229.3359902</v>
      </c>
      <c r="D48" s="218">
        <f>'Wastewater Rate and Budget'!I47+'Approved Water Rate 1'!I46</f>
        <v>240.1988798</v>
      </c>
      <c r="E48" s="219">
        <f>'Wastewater Rate and Budget'!J47+'Approved Water Rate 1'!J46</f>
        <v>251.5807575</v>
      </c>
      <c r="F48" s="220">
        <f>'Wastewater Rate and Budget'!K47+'Approved Water Rate 1'!K46</f>
        <v>272.8196995</v>
      </c>
      <c r="G48" s="221">
        <f>B48-'Wastewater Rate and Budget'!F47-'Approved Water Rate 1'!F46</f>
        <v>-26.0317402</v>
      </c>
      <c r="H48" s="221">
        <f>C48-'Wastewater Rate and Budget'!F47-'Approved Water Rate 1'!F46</f>
        <v>-15.6640098</v>
      </c>
      <c r="I48" s="222">
        <f>D48-'Wastewater Rate and Budget'!F47-'Approved Water Rate 1'!F46</f>
        <v>-4.801120196</v>
      </c>
      <c r="J48" s="19">
        <f>E48-'Wastewater Rate and Budget'!F47-'Approved Water Rate 1'!F46</f>
        <v>6.580757496</v>
      </c>
      <c r="K48" s="19">
        <f>F48-'Wastewater Rate and Budget'!F47-'Approved Water Rate 1'!F46</f>
        <v>27.81969955</v>
      </c>
      <c r="L48" s="223">
        <f>'Wastewater Rate and Budget'!G47+'Tiered Water Rate 2 April 2023'!N46</f>
        <v>194.834</v>
      </c>
      <c r="M48" s="22">
        <f>'Wastewater Rate and Budget'!H47+'Tiered Water Rate 2 April 2023'!O46</f>
        <v>202.879</v>
      </c>
      <c r="N48" s="23">
        <f>'Wastewater Rate and Budget'!I47+'Tiered Water Rate 2 April 2023'!P46</f>
        <v>211.32625</v>
      </c>
      <c r="O48" s="24">
        <f>'Wastewater Rate and Budget'!J47+'Tiered Water Rate 2 April 2023'!Q46</f>
        <v>220.1958625</v>
      </c>
      <c r="P48" s="25">
        <f>'Wastewater Rate and Budget'!K47+'Tiered Water Rate 2 April 2023'!R46</f>
        <v>238.8220488</v>
      </c>
      <c r="Q48" s="19">
        <f>L48-'Wastewater Rate and Budget'!F47-'Not Approved Water Rate Tiered '!L46</f>
        <v>-50.166</v>
      </c>
      <c r="R48" s="19">
        <f>M48-'Wastewater Rate and Budget'!F47-'Tiered Water Rate 2 April 2023'!M46</f>
        <v>34.879</v>
      </c>
      <c r="S48" s="19">
        <f>N48-'Wastewater Rate and Budget'!F47-'Tiered Water Rate 2 April 2023'!M46</f>
        <v>43.32625</v>
      </c>
      <c r="T48" s="19">
        <f>O48-'Wastewater Rate and Budget'!F47-'Tiered Water Rate 2 April 2023'!M46</f>
        <v>52.1958625</v>
      </c>
      <c r="U48" s="19">
        <f>P48-'Wastewater Rate and Budget'!F47-'Tiered Water Rate 2 April 2023'!M46</f>
        <v>70.82204875</v>
      </c>
    </row>
    <row r="49" ht="14.25" customHeight="1">
      <c r="A49" s="70" t="s">
        <v>117</v>
      </c>
      <c r="B49" s="216">
        <f>'Wastewater Rate and Budget'!G48+'Approved Water Rate 1'!G47</f>
        <v>153.3730002</v>
      </c>
      <c r="C49" s="217">
        <f>'Wastewater Rate and Budget'!H48+'Approved Water Rate 1'!H47</f>
        <v>160.6369202</v>
      </c>
      <c r="D49" s="218">
        <f>'Wastewater Rate and Budget'!I48+'Approved Water Rate 1'!I47</f>
        <v>168.247847</v>
      </c>
      <c r="E49" s="219">
        <f>'Wastewater Rate and Budget'!J48+'Approved Water Rate 1'!J47</f>
        <v>176.2224834</v>
      </c>
      <c r="F49" s="220">
        <f>'Wastewater Rate and Budget'!K48+'Approved Water Rate 1'!K47</f>
        <v>191.1131345</v>
      </c>
      <c r="G49" s="221">
        <f>B49-'Wastewater Rate and Budget'!F48-'Approved Water Rate 1'!F47</f>
        <v>-47.62699978</v>
      </c>
      <c r="H49" s="221">
        <f>C49-'Wastewater Rate and Budget'!F48-'Approved Water Rate 1'!F47</f>
        <v>-40.36307977</v>
      </c>
      <c r="I49" s="222">
        <f>D49-'Wastewater Rate and Budget'!F48-'Approved Water Rate 1'!F47</f>
        <v>-32.75215296</v>
      </c>
      <c r="J49" s="19">
        <f>E49-'Wastewater Rate and Budget'!F48-'Approved Water Rate 1'!F47</f>
        <v>-24.77751658</v>
      </c>
      <c r="K49" s="19">
        <f>F49-'Wastewater Rate and Budget'!F48-'Approved Water Rate 1'!F47</f>
        <v>-9.88686549</v>
      </c>
      <c r="L49" s="223">
        <f>'Wastewater Rate and Budget'!G48+'Tiered Water Rate 2 April 2023'!N47</f>
        <v>178.7967389</v>
      </c>
      <c r="M49" s="22">
        <f>'Wastewater Rate and Budget'!H48+'Tiered Water Rate 2 April 2023'!O47</f>
        <v>184.4417389</v>
      </c>
      <c r="N49" s="23">
        <f>'Wastewater Rate and Budget'!I48+'Tiered Water Rate 2 April 2023'!P47</f>
        <v>190.3689889</v>
      </c>
      <c r="O49" s="24">
        <f>'Wastewater Rate and Budget'!J48+'Tiered Water Rate 2 April 2023'!Q47</f>
        <v>196.5926014</v>
      </c>
      <c r="P49" s="25">
        <f>'Wastewater Rate and Budget'!K48+'Tiered Water Rate 2 April 2023'!R47</f>
        <v>209.6621877</v>
      </c>
      <c r="Q49" s="19">
        <f>L49-'Wastewater Rate and Budget'!F48-'Not Approved Water Rate Tiered '!L47</f>
        <v>-22.20326108</v>
      </c>
      <c r="R49" s="19">
        <f>M49-'Wastewater Rate and Budget'!F48-'Tiered Water Rate 2 April 2023'!M47</f>
        <v>-49.55826108</v>
      </c>
      <c r="S49" s="19">
        <f>N49-'Wastewater Rate and Budget'!F48-'Tiered Water Rate 2 April 2023'!M47</f>
        <v>-43.63101108</v>
      </c>
      <c r="T49" s="19">
        <f>O49-'Wastewater Rate and Budget'!F48-'Tiered Water Rate 2 April 2023'!M47</f>
        <v>-37.40739858</v>
      </c>
      <c r="U49" s="19">
        <f>P49-'Wastewater Rate and Budget'!F48-'Tiered Water Rate 2 April 2023'!M47</f>
        <v>-24.33781233</v>
      </c>
    </row>
    <row r="50" ht="14.25" customHeight="1">
      <c r="A50" s="70" t="s">
        <v>118</v>
      </c>
      <c r="B50" s="216">
        <f>'Wastewater Rate and Budget'!G49+'Approved Water Rate 1'!G48</f>
        <v>149.3</v>
      </c>
      <c r="C50" s="217">
        <f>'Wastewater Rate and Budget'!H49+'Approved Water Rate 1'!H48</f>
        <v>156.401</v>
      </c>
      <c r="D50" s="218">
        <f>'Wastewater Rate and Budget'!I49+'Approved Water Rate 1'!I48</f>
        <v>163.84249</v>
      </c>
      <c r="E50" s="219">
        <f>'Wastewater Rate and Budget'!J49+'Approved Water Rate 1'!J48</f>
        <v>171.6409121</v>
      </c>
      <c r="F50" s="220">
        <f>'Wastewater Rate and Budget'!K49+'Approved Water Rate 1'!K48</f>
        <v>186.3483003</v>
      </c>
      <c r="G50" s="221">
        <f>B50-'Wastewater Rate and Budget'!F49-'Approved Water Rate 1'!F48</f>
        <v>25.3</v>
      </c>
      <c r="H50" s="221">
        <f>C50-'Wastewater Rate and Budget'!F49-'Approved Water Rate 1'!F48</f>
        <v>32.401</v>
      </c>
      <c r="I50" s="222">
        <f>D50-'Wastewater Rate and Budget'!F49-'Approved Water Rate 1'!F48</f>
        <v>39.84249</v>
      </c>
      <c r="J50" s="19">
        <f>E50-'Wastewater Rate and Budget'!F49-'Approved Water Rate 1'!F48</f>
        <v>47.6409121</v>
      </c>
      <c r="K50" s="19">
        <f>F50-'Wastewater Rate and Budget'!F49-'Approved Water Rate 1'!F48</f>
        <v>62.34830033</v>
      </c>
      <c r="L50" s="223">
        <f>'Wastewater Rate and Budget'!G49+'Tiered Water Rate 2 April 2023'!N48</f>
        <v>141.8755</v>
      </c>
      <c r="M50" s="22">
        <f>'Wastewater Rate and Budget'!H49+'Tiered Water Rate 2 April 2023'!O48</f>
        <v>147.5205</v>
      </c>
      <c r="N50" s="23">
        <f>'Wastewater Rate and Budget'!I49+'Tiered Water Rate 2 April 2023'!P48</f>
        <v>153.44775</v>
      </c>
      <c r="O50" s="24">
        <f>'Wastewater Rate and Budget'!J49+'Tiered Water Rate 2 April 2023'!Q48</f>
        <v>159.6713625</v>
      </c>
      <c r="P50" s="25">
        <f>'Wastewater Rate and Budget'!K49+'Tiered Water Rate 2 April 2023'!R48</f>
        <v>172.7409488</v>
      </c>
      <c r="Q50" s="19">
        <f>L50-'Wastewater Rate and Budget'!F49-'Not Approved Water Rate Tiered '!L48</f>
        <v>17.8755</v>
      </c>
      <c r="R50" s="19">
        <f>M50-'Wastewater Rate and Budget'!F49-'Tiered Water Rate 2 April 2023'!M48</f>
        <v>34.5205</v>
      </c>
      <c r="S50" s="19">
        <f>N50-'Wastewater Rate and Budget'!F49-'Tiered Water Rate 2 April 2023'!M48</f>
        <v>40.44775</v>
      </c>
      <c r="T50" s="19">
        <f>O50-'Wastewater Rate and Budget'!F49-'Tiered Water Rate 2 April 2023'!M48</f>
        <v>46.6713625</v>
      </c>
      <c r="U50" s="19">
        <f>P50-'Wastewater Rate and Budget'!F49-'Tiered Water Rate 2 April 2023'!M48</f>
        <v>59.74094875</v>
      </c>
    </row>
    <row r="51" ht="14.25" customHeight="1">
      <c r="A51" s="70" t="s">
        <v>119</v>
      </c>
      <c r="B51" s="216">
        <f>'Wastewater Rate and Budget'!G50+'Approved Water Rate 1'!G49</f>
        <v>131.1</v>
      </c>
      <c r="C51" s="217">
        <f>'Wastewater Rate and Budget'!H50+'Approved Water Rate 1'!H49</f>
        <v>137.473</v>
      </c>
      <c r="D51" s="218">
        <f>'Wastewater Rate and Budget'!I50+'Approved Water Rate 1'!I49</f>
        <v>144.15737</v>
      </c>
      <c r="E51" s="219">
        <f>'Wastewater Rate and Budget'!J50+'Approved Water Rate 1'!J49</f>
        <v>151.1683873</v>
      </c>
      <c r="F51" s="220">
        <f>'Wastewater Rate and Budget'!K50+'Approved Water Rate 1'!K49</f>
        <v>165.0568745</v>
      </c>
      <c r="G51" s="221">
        <f>B51-'Wastewater Rate and Budget'!F50-'Approved Water Rate 1'!F49</f>
        <v>29.1</v>
      </c>
      <c r="H51" s="221">
        <f>C51-'Wastewater Rate and Budget'!F50-'Approved Water Rate 1'!F49</f>
        <v>35.473</v>
      </c>
      <c r="I51" s="222">
        <f>D51-'Wastewater Rate and Budget'!F50-'Approved Water Rate 1'!F49</f>
        <v>42.15737</v>
      </c>
      <c r="J51" s="19">
        <f>E51-'Wastewater Rate and Budget'!F50-'Approved Water Rate 1'!F49</f>
        <v>49.1683873</v>
      </c>
      <c r="K51" s="19">
        <f>F51-'Wastewater Rate and Budget'!F50-'Approved Water Rate 1'!F49</f>
        <v>63.05687454</v>
      </c>
      <c r="L51" s="223">
        <f>'Wastewater Rate and Budget'!G50+'Tiered Water Rate 2 April 2023'!N49</f>
        <v>201.4795596</v>
      </c>
      <c r="M51" s="22">
        <f>'Wastewater Rate and Budget'!H50+'Tiered Water Rate 2 April 2023'!O49</f>
        <v>207.1245596</v>
      </c>
      <c r="N51" s="23">
        <f>'Wastewater Rate and Budget'!I50+'Tiered Water Rate 2 April 2023'!P49</f>
        <v>213.0518096</v>
      </c>
      <c r="O51" s="24">
        <f>'Wastewater Rate and Budget'!J50+'Tiered Water Rate 2 April 2023'!Q49</f>
        <v>219.2754221</v>
      </c>
      <c r="P51" s="25">
        <f>'Wastewater Rate and Budget'!K50+'Tiered Water Rate 2 April 2023'!R49</f>
        <v>232.3450083</v>
      </c>
      <c r="Q51" s="19">
        <f>L51-'Wastewater Rate and Budget'!F50-'Not Approved Water Rate Tiered '!L49</f>
        <v>99.47955957</v>
      </c>
      <c r="R51" s="19">
        <f>M51-'Wastewater Rate and Budget'!F50-'Tiered Water Rate 2 April 2023'!M49</f>
        <v>-26.87544043</v>
      </c>
      <c r="S51" s="19">
        <f>N51-'Wastewater Rate and Budget'!F50-'Tiered Water Rate 2 April 2023'!M49</f>
        <v>-20.94819043</v>
      </c>
      <c r="T51" s="19">
        <f>O51-'Wastewater Rate and Budget'!F50-'Tiered Water Rate 2 April 2023'!M49</f>
        <v>-14.72457793</v>
      </c>
      <c r="U51" s="19">
        <f>P51-'Wastewater Rate and Budget'!F50-'Tiered Water Rate 2 April 2023'!M49</f>
        <v>-1.654991684</v>
      </c>
    </row>
    <row r="52" ht="14.25" customHeight="1">
      <c r="A52" s="70" t="s">
        <v>120</v>
      </c>
      <c r="B52" s="216">
        <f>'Wastewater Rate and Budget'!G51+'Approved Water Rate 1'!G50</f>
        <v>131.1</v>
      </c>
      <c r="C52" s="217">
        <f>'Wastewater Rate and Budget'!H51+'Approved Water Rate 1'!H50</f>
        <v>137.473</v>
      </c>
      <c r="D52" s="218">
        <f>'Wastewater Rate and Budget'!I51+'Approved Water Rate 1'!I50</f>
        <v>144.15737</v>
      </c>
      <c r="E52" s="219">
        <f>'Wastewater Rate and Budget'!J51+'Approved Water Rate 1'!J50</f>
        <v>151.1683873</v>
      </c>
      <c r="F52" s="220">
        <f>'Wastewater Rate and Budget'!K51+'Approved Water Rate 1'!K50</f>
        <v>165.0568745</v>
      </c>
      <c r="G52" s="221">
        <f>B52-'Wastewater Rate and Budget'!F51-'Approved Water Rate 1'!F50</f>
        <v>29.1</v>
      </c>
      <c r="H52" s="221">
        <f>C52-'Wastewater Rate and Budget'!F51-'Approved Water Rate 1'!F50</f>
        <v>35.473</v>
      </c>
      <c r="I52" s="222">
        <f>D52-'Wastewater Rate and Budget'!F51-'Approved Water Rate 1'!F50</f>
        <v>42.15737</v>
      </c>
      <c r="J52" s="19">
        <f>E52-'Wastewater Rate and Budget'!F51-'Approved Water Rate 1'!F50</f>
        <v>49.1683873</v>
      </c>
      <c r="K52" s="19">
        <f>F52-'Wastewater Rate and Budget'!F51-'Approved Water Rate 1'!F50</f>
        <v>63.05687454</v>
      </c>
      <c r="L52" s="223">
        <f>'Wastewater Rate and Budget'!G51+'Tiered Water Rate 2 April 2023'!N50</f>
        <v>152.0652175</v>
      </c>
      <c r="M52" s="22">
        <f>'Wastewater Rate and Budget'!H51+'Tiered Water Rate 2 April 2023'!O50</f>
        <v>157.7102175</v>
      </c>
      <c r="N52" s="23">
        <f>'Wastewater Rate and Budget'!I51+'Tiered Water Rate 2 April 2023'!P50</f>
        <v>163.6374675</v>
      </c>
      <c r="O52" s="24">
        <f>'Wastewater Rate and Budget'!J51+'Tiered Water Rate 2 April 2023'!Q50</f>
        <v>169.86108</v>
      </c>
      <c r="P52" s="25">
        <f>'Wastewater Rate and Budget'!K51+'Tiered Water Rate 2 April 2023'!R50</f>
        <v>182.9306663</v>
      </c>
      <c r="Q52" s="19">
        <f>L52-'Wastewater Rate and Budget'!F51-'Not Approved Water Rate Tiered '!L50</f>
        <v>50.0652175</v>
      </c>
      <c r="R52" s="19">
        <f>M52-'Wastewater Rate and Budget'!F51-'Tiered Water Rate 2 April 2023'!M50</f>
        <v>22.7102175</v>
      </c>
      <c r="S52" s="19">
        <f>N52-'Wastewater Rate and Budget'!F51-'Tiered Water Rate 2 April 2023'!M50</f>
        <v>28.6374675</v>
      </c>
      <c r="T52" s="19">
        <f>O52-'Wastewater Rate and Budget'!F51-'Tiered Water Rate 2 April 2023'!M50</f>
        <v>34.86108</v>
      </c>
      <c r="U52" s="19">
        <f>P52-'Wastewater Rate and Budget'!F51-'Tiered Water Rate 2 April 2023'!M50</f>
        <v>47.93066625</v>
      </c>
    </row>
    <row r="53" ht="14.25" customHeight="1">
      <c r="A53" s="70" t="s">
        <v>121</v>
      </c>
      <c r="B53" s="216">
        <f>'Wastewater Rate and Budget'!G52+'Approved Water Rate 1'!G51</f>
        <v>153.85</v>
      </c>
      <c r="C53" s="217">
        <f>'Wastewater Rate and Budget'!H52+'Approved Water Rate 1'!H51</f>
        <v>161.133</v>
      </c>
      <c r="D53" s="218">
        <f>'Wastewater Rate and Budget'!I52+'Approved Water Rate 1'!I51</f>
        <v>168.76377</v>
      </c>
      <c r="E53" s="219">
        <f>'Wastewater Rate and Budget'!J52+'Approved Water Rate 1'!J51</f>
        <v>176.7590433</v>
      </c>
      <c r="F53" s="220">
        <f>'Wastewater Rate and Budget'!K52+'Approved Water Rate 1'!K51</f>
        <v>191.6711568</v>
      </c>
      <c r="G53" s="221">
        <f>B53-'Wastewater Rate and Budget'!F52-'Approved Water Rate 1'!F51</f>
        <v>18.85</v>
      </c>
      <c r="H53" s="221">
        <f>C53-'Wastewater Rate and Budget'!F52-'Approved Water Rate 1'!F51</f>
        <v>26.133</v>
      </c>
      <c r="I53" s="222">
        <f>D53-'Wastewater Rate and Budget'!F52-'Approved Water Rate 1'!F51</f>
        <v>33.76377</v>
      </c>
      <c r="J53" s="19">
        <f>E53-'Wastewater Rate and Budget'!F52-'Approved Water Rate 1'!F51</f>
        <v>41.7590433</v>
      </c>
      <c r="K53" s="19">
        <f>F53-'Wastewater Rate and Budget'!F52-'Approved Water Rate 1'!F51</f>
        <v>56.67115678</v>
      </c>
      <c r="L53" s="223">
        <f>'Wastewater Rate and Budget'!G52+'Tiered Water Rate 2 April 2023'!N51</f>
        <v>136.917</v>
      </c>
      <c r="M53" s="22">
        <f>'Wastewater Rate and Budget'!H52+'Tiered Water Rate 2 April 2023'!O51</f>
        <v>142.562</v>
      </c>
      <c r="N53" s="23">
        <f>'Wastewater Rate and Budget'!I52+'Tiered Water Rate 2 April 2023'!P51</f>
        <v>148.48925</v>
      </c>
      <c r="O53" s="24">
        <f>'Wastewater Rate and Budget'!J52+'Tiered Water Rate 2 April 2023'!Q51</f>
        <v>154.7128625</v>
      </c>
      <c r="P53" s="25">
        <f>'Wastewater Rate and Budget'!K52+'Tiered Water Rate 2 April 2023'!R51</f>
        <v>167.7824488</v>
      </c>
      <c r="Q53" s="19">
        <f>L53-'Wastewater Rate and Budget'!F52-'Not Approved Water Rate Tiered '!L51</f>
        <v>1.917</v>
      </c>
      <c r="R53" s="19">
        <f>M53-'Wastewater Rate and Budget'!F52-'Tiered Water Rate 2 April 2023'!M51</f>
        <v>40.562</v>
      </c>
      <c r="S53" s="19">
        <f>N53-'Wastewater Rate and Budget'!F52-'Tiered Water Rate 2 April 2023'!M51</f>
        <v>46.48925</v>
      </c>
      <c r="T53" s="19">
        <f>O53-'Wastewater Rate and Budget'!F52-'Tiered Water Rate 2 April 2023'!M51</f>
        <v>52.7128625</v>
      </c>
      <c r="U53" s="19">
        <f>P53-'Wastewater Rate and Budget'!F52-'Tiered Water Rate 2 April 2023'!M51</f>
        <v>65.78244875</v>
      </c>
    </row>
    <row r="54" ht="14.25" customHeight="1">
      <c r="A54" s="70" t="s">
        <v>122</v>
      </c>
      <c r="B54" s="216">
        <f>'Wastewater Rate and Budget'!G53+'Approved Water Rate 1'!G52</f>
        <v>167.5</v>
      </c>
      <c r="C54" s="217">
        <f>'Wastewater Rate and Budget'!H53+'Approved Water Rate 1'!H52</f>
        <v>175.329</v>
      </c>
      <c r="D54" s="218">
        <f>'Wastewater Rate and Budget'!I53+'Approved Water Rate 1'!I52</f>
        <v>183.52761</v>
      </c>
      <c r="E54" s="219">
        <f>'Wastewater Rate and Budget'!J53+'Approved Water Rate 1'!J52</f>
        <v>192.1134369</v>
      </c>
      <c r="F54" s="220">
        <f>'Wastewater Rate and Budget'!K53+'Approved Water Rate 1'!K52</f>
        <v>207.6397261</v>
      </c>
      <c r="G54" s="221">
        <f>B54-'Wastewater Rate and Budget'!F53-'Approved Water Rate 1'!F52</f>
        <v>-0.5</v>
      </c>
      <c r="H54" s="221">
        <f>C54-'Wastewater Rate and Budget'!F53-'Approved Water Rate 1'!F52</f>
        <v>7.329</v>
      </c>
      <c r="I54" s="222">
        <f>D54-'Wastewater Rate and Budget'!F53-'Approved Water Rate 1'!F52</f>
        <v>15.52761</v>
      </c>
      <c r="J54" s="19">
        <f>E54-'Wastewater Rate and Budget'!F53-'Approved Water Rate 1'!F52</f>
        <v>24.1134369</v>
      </c>
      <c r="K54" s="19">
        <f>F54-'Wastewater Rate and Budget'!F53-'Approved Water Rate 1'!F52</f>
        <v>39.63972613</v>
      </c>
      <c r="L54" s="223">
        <f>'Wastewater Rate and Budget'!G53+'Tiered Water Rate 2 April 2023'!N52</f>
        <v>189.8346079</v>
      </c>
      <c r="M54" s="22">
        <f>'Wastewater Rate and Budget'!H53+'Tiered Water Rate 2 April 2023'!O52</f>
        <v>195.4796079</v>
      </c>
      <c r="N54" s="23">
        <f>'Wastewater Rate and Budget'!I53+'Tiered Water Rate 2 April 2023'!P52</f>
        <v>201.4068579</v>
      </c>
      <c r="O54" s="24">
        <f>'Wastewater Rate and Budget'!J53+'Tiered Water Rate 2 April 2023'!Q52</f>
        <v>207.6304704</v>
      </c>
      <c r="P54" s="25">
        <f>'Wastewater Rate and Budget'!K53+'Tiered Water Rate 2 April 2023'!R52</f>
        <v>220.7000566</v>
      </c>
      <c r="Q54" s="19">
        <f>L54-'Wastewater Rate and Budget'!F53-'Not Approved Water Rate Tiered '!L52</f>
        <v>21.83460785</v>
      </c>
      <c r="R54" s="19">
        <f>M54-'Wastewater Rate and Budget'!F53-'Tiered Water Rate 2 April 2023'!M52</f>
        <v>-16.52039215</v>
      </c>
      <c r="S54" s="19">
        <f>N54-'Wastewater Rate and Budget'!F53-'Tiered Water Rate 2 April 2023'!M52</f>
        <v>-10.59314215</v>
      </c>
      <c r="T54" s="19">
        <f>O54-'Wastewater Rate and Budget'!F53-'Tiered Water Rate 2 April 2023'!M52</f>
        <v>-4.36952965</v>
      </c>
      <c r="U54" s="19">
        <f>P54-'Wastewater Rate and Budget'!F53-'Tiered Water Rate 2 April 2023'!M52</f>
        <v>8.7000566</v>
      </c>
    </row>
    <row r="55" ht="14.25" customHeight="1">
      <c r="A55" s="70" t="s">
        <v>123</v>
      </c>
      <c r="B55" s="216">
        <f>'Wastewater Rate and Budget'!G54+'Approved Water Rate 1'!G53</f>
        <v>131.1</v>
      </c>
      <c r="C55" s="217">
        <f>'Wastewater Rate and Budget'!H54+'Approved Water Rate 1'!H53</f>
        <v>137.473</v>
      </c>
      <c r="D55" s="218">
        <f>'Wastewater Rate and Budget'!I54+'Approved Water Rate 1'!I53</f>
        <v>144.15737</v>
      </c>
      <c r="E55" s="219">
        <f>'Wastewater Rate and Budget'!J54+'Approved Water Rate 1'!J53</f>
        <v>151.1683873</v>
      </c>
      <c r="F55" s="220">
        <f>'Wastewater Rate and Budget'!K54+'Approved Water Rate 1'!K53</f>
        <v>165.0568745</v>
      </c>
      <c r="G55" s="221">
        <f>B55-'Wastewater Rate and Budget'!F54-'Approved Water Rate 1'!F53</f>
        <v>29.1</v>
      </c>
      <c r="H55" s="221">
        <f>C55-'Wastewater Rate and Budget'!F54-'Approved Water Rate 1'!F53</f>
        <v>35.473</v>
      </c>
      <c r="I55" s="222">
        <f>D55-'Wastewater Rate and Budget'!F54-'Approved Water Rate 1'!F53</f>
        <v>42.15737</v>
      </c>
      <c r="J55" s="19">
        <f>E55-'Wastewater Rate and Budget'!F54-'Approved Water Rate 1'!F53</f>
        <v>49.1683873</v>
      </c>
      <c r="K55" s="19">
        <f>F55-'Wastewater Rate and Budget'!F54-'Approved Water Rate 1'!F53</f>
        <v>63.05687454</v>
      </c>
      <c r="L55" s="223">
        <f>'Wastewater Rate and Budget'!G54+'Tiered Water Rate 2 April 2023'!N53</f>
        <v>131.9585</v>
      </c>
      <c r="M55" s="22">
        <f>'Wastewater Rate and Budget'!H54+'Tiered Water Rate 2 April 2023'!O53</f>
        <v>137.6035</v>
      </c>
      <c r="N55" s="23">
        <f>'Wastewater Rate and Budget'!I54+'Tiered Water Rate 2 April 2023'!P53</f>
        <v>143.53075</v>
      </c>
      <c r="O55" s="24">
        <f>'Wastewater Rate and Budget'!J54+'Tiered Water Rate 2 April 2023'!Q53</f>
        <v>149.7543625</v>
      </c>
      <c r="P55" s="25">
        <f>'Wastewater Rate and Budget'!K54+'Tiered Water Rate 2 April 2023'!R53</f>
        <v>162.8239488</v>
      </c>
      <c r="Q55" s="19">
        <f>L55-'Wastewater Rate and Budget'!F54-'Not Approved Water Rate Tiered '!L53</f>
        <v>29.9585</v>
      </c>
      <c r="R55" s="19">
        <f>M55-'Wastewater Rate and Budget'!F54-'Tiered Water Rate 2 April 2023'!M53</f>
        <v>35.6035</v>
      </c>
      <c r="S55" s="19">
        <f>N55-'Wastewater Rate and Budget'!F54-'Tiered Water Rate 2 April 2023'!M53</f>
        <v>41.53075</v>
      </c>
      <c r="T55" s="19">
        <f>O55-'Wastewater Rate and Budget'!F54-'Tiered Water Rate 2 April 2023'!M53</f>
        <v>47.7543625</v>
      </c>
      <c r="U55" s="19">
        <f>P55-'Wastewater Rate and Budget'!F54-'Tiered Water Rate 2 April 2023'!M53</f>
        <v>60.82394875</v>
      </c>
    </row>
    <row r="56" ht="14.25" customHeight="1">
      <c r="A56" s="70" t="s">
        <v>124</v>
      </c>
      <c r="B56" s="216">
        <f>'Wastewater Rate and Budget'!G55+'Approved Water Rate 1'!G54</f>
        <v>135.65</v>
      </c>
      <c r="C56" s="217">
        <f>'Wastewater Rate and Budget'!H55+'Approved Water Rate 1'!H54</f>
        <v>142.205</v>
      </c>
      <c r="D56" s="218">
        <f>'Wastewater Rate and Budget'!I55+'Approved Water Rate 1'!I54</f>
        <v>149.07865</v>
      </c>
      <c r="E56" s="219">
        <f>'Wastewater Rate and Budget'!J55+'Approved Water Rate 1'!J54</f>
        <v>156.2865185</v>
      </c>
      <c r="F56" s="220">
        <f>'Wastewater Rate and Budget'!K55+'Approved Water Rate 1'!K54</f>
        <v>170.379731</v>
      </c>
      <c r="G56" s="221">
        <f>B56-'Wastewater Rate and Budget'!F55-'Approved Water Rate 1'!F54</f>
        <v>33.65</v>
      </c>
      <c r="H56" s="221">
        <f>C56-'Wastewater Rate and Budget'!F55-'Approved Water Rate 1'!F54</f>
        <v>40.205</v>
      </c>
      <c r="I56" s="222">
        <f>D56-'Wastewater Rate and Budget'!F55-'Approved Water Rate 1'!F54</f>
        <v>47.07865</v>
      </c>
      <c r="J56" s="19">
        <f>E56-'Wastewater Rate and Budget'!F55-'Approved Water Rate 1'!F54</f>
        <v>54.2865185</v>
      </c>
      <c r="K56" s="19">
        <f>F56-'Wastewater Rate and Budget'!F55-'Approved Water Rate 1'!F54</f>
        <v>68.37973099</v>
      </c>
      <c r="L56" s="223">
        <f>'Wastewater Rate and Budget'!G55+'Tiered Water Rate 2 April 2023'!N54</f>
        <v>127</v>
      </c>
      <c r="M56" s="22">
        <f>'Wastewater Rate and Budget'!H55+'Tiered Water Rate 2 April 2023'!O54</f>
        <v>132.645</v>
      </c>
      <c r="N56" s="23">
        <f>'Wastewater Rate and Budget'!I55+'Tiered Water Rate 2 April 2023'!P54</f>
        <v>138.57225</v>
      </c>
      <c r="O56" s="24">
        <f>'Wastewater Rate and Budget'!J55+'Tiered Water Rate 2 April 2023'!Q54</f>
        <v>144.7958625</v>
      </c>
      <c r="P56" s="25">
        <f>'Wastewater Rate and Budget'!K55+'Tiered Water Rate 2 April 2023'!R54</f>
        <v>157.8654488</v>
      </c>
      <c r="Q56" s="19">
        <f>L56-'Wastewater Rate and Budget'!F55-'Not Approved Water Rate Tiered '!L54</f>
        <v>25</v>
      </c>
      <c r="R56" s="19">
        <f>M56-'Wastewater Rate and Budget'!F55-'Tiered Water Rate 2 April 2023'!M54</f>
        <v>30.645</v>
      </c>
      <c r="S56" s="19">
        <f>N56-'Wastewater Rate and Budget'!F55-'Tiered Water Rate 2 April 2023'!M54</f>
        <v>36.57225</v>
      </c>
      <c r="T56" s="19">
        <f>O56-'Wastewater Rate and Budget'!F55-'Tiered Water Rate 2 April 2023'!M54</f>
        <v>42.7958625</v>
      </c>
      <c r="U56" s="19">
        <f>P56-'Wastewater Rate and Budget'!F55-'Tiered Water Rate 2 April 2023'!M54</f>
        <v>55.86544875</v>
      </c>
    </row>
    <row r="57" ht="14.25" customHeight="1">
      <c r="A57" s="70" t="s">
        <v>125</v>
      </c>
      <c r="B57" s="216">
        <f>'Wastewater Rate and Budget'!G56+'Approved Water Rate 1'!G55</f>
        <v>133.5975323</v>
      </c>
      <c r="C57" s="217">
        <f>'Wastewater Rate and Budget'!H56+'Approved Water Rate 1'!H55</f>
        <v>140.0704336</v>
      </c>
      <c r="D57" s="218">
        <f>'Wastewater Rate and Budget'!I56+'Approved Water Rate 1'!I55</f>
        <v>146.8587009</v>
      </c>
      <c r="E57" s="219">
        <f>'Wastewater Rate and Budget'!J56+'Approved Water Rate 1'!J55</f>
        <v>153.9777715</v>
      </c>
      <c r="F57" s="220">
        <f>'Wastewater Rate and Budget'!K56+'Approved Water Rate 1'!K55</f>
        <v>167.9786341</v>
      </c>
      <c r="G57" s="221">
        <f>B57-'Wastewater Rate and Budget'!F56-'Approved Water Rate 1'!F55</f>
        <v>31.59753231</v>
      </c>
      <c r="H57" s="221">
        <f>C57-'Wastewater Rate and Budget'!F56-'Approved Water Rate 1'!F55</f>
        <v>38.0704336</v>
      </c>
      <c r="I57" s="222">
        <f>D57-'Wastewater Rate and Budget'!F56-'Approved Water Rate 1'!F55</f>
        <v>44.85870094</v>
      </c>
      <c r="J57" s="19">
        <f>E57-'Wastewater Rate and Budget'!F56-'Approved Water Rate 1'!F55</f>
        <v>51.97777148</v>
      </c>
      <c r="K57" s="19">
        <f>F57-'Wastewater Rate and Budget'!F56-'Approved Water Rate 1'!F55</f>
        <v>65.97863409</v>
      </c>
      <c r="L57" s="223">
        <f>'Wastewater Rate and Budget'!G56+'Tiered Water Rate 2 April 2023'!N55</f>
        <v>141.8755</v>
      </c>
      <c r="M57" s="22">
        <f>'Wastewater Rate and Budget'!H56+'Tiered Water Rate 2 April 2023'!O55</f>
        <v>147.5205</v>
      </c>
      <c r="N57" s="23">
        <f>'Wastewater Rate and Budget'!I56+'Tiered Water Rate 2 April 2023'!P55</f>
        <v>153.44775</v>
      </c>
      <c r="O57" s="24">
        <f>'Wastewater Rate and Budget'!J56+'Tiered Water Rate 2 April 2023'!Q55</f>
        <v>159.6713625</v>
      </c>
      <c r="P57" s="25">
        <f>'Wastewater Rate and Budget'!K56+'Tiered Water Rate 2 April 2023'!R55</f>
        <v>172.7409488</v>
      </c>
      <c r="Q57" s="19">
        <f>L57-'Wastewater Rate and Budget'!F56-'Not Approved Water Rate Tiered '!L55</f>
        <v>39.8755</v>
      </c>
      <c r="R57" s="19">
        <f>M57-'Wastewater Rate and Budget'!F56-'Tiered Water Rate 2 April 2023'!M55</f>
        <v>34.5205</v>
      </c>
      <c r="S57" s="19">
        <f>N57-'Wastewater Rate and Budget'!F56-'Tiered Water Rate 2 April 2023'!M55</f>
        <v>40.44775</v>
      </c>
      <c r="T57" s="19">
        <f>O57-'Wastewater Rate and Budget'!F56-'Tiered Water Rate 2 April 2023'!M55</f>
        <v>46.6713625</v>
      </c>
      <c r="U57" s="19">
        <f>P57-'Wastewater Rate and Budget'!F56-'Tiered Water Rate 2 April 2023'!M55</f>
        <v>59.74094875</v>
      </c>
    </row>
    <row r="58" ht="14.25" customHeight="1">
      <c r="A58" s="70" t="s">
        <v>126</v>
      </c>
      <c r="B58" s="216">
        <f>'Wastewater Rate and Budget'!G57+'Approved Water Rate 1'!G56</f>
        <v>139.2145722</v>
      </c>
      <c r="C58" s="217">
        <f>'Wastewater Rate and Budget'!H57+'Approved Water Rate 1'!H56</f>
        <v>145.9121551</v>
      </c>
      <c r="D58" s="218">
        <f>'Wastewater Rate and Budget'!I57+'Approved Water Rate 1'!I56</f>
        <v>152.9340913</v>
      </c>
      <c r="E58" s="219">
        <f>'Wastewater Rate and Budget'!J57+'Approved Water Rate 1'!J56</f>
        <v>160.2961774</v>
      </c>
      <c r="F58" s="220">
        <f>'Wastewater Rate and Budget'!K57+'Approved Water Rate 1'!K56</f>
        <v>174.5497763</v>
      </c>
      <c r="G58" s="221">
        <f>B58-'Wastewater Rate and Budget'!F57-'Approved Water Rate 1'!F56</f>
        <v>26.21457219</v>
      </c>
      <c r="H58" s="221">
        <f>C58-'Wastewater Rate and Budget'!F57-'Approved Water Rate 1'!F56</f>
        <v>32.91215508</v>
      </c>
      <c r="I58" s="222">
        <f>D58-'Wastewater Rate and Budget'!F57-'Approved Water Rate 1'!F56</f>
        <v>39.93409128</v>
      </c>
      <c r="J58" s="19">
        <f>E58-'Wastewater Rate and Budget'!F57-'Approved Water Rate 1'!F56</f>
        <v>47.29617743</v>
      </c>
      <c r="K58" s="19">
        <f>F58-'Wastewater Rate and Budget'!F57-'Approved Water Rate 1'!F56</f>
        <v>61.54977628</v>
      </c>
      <c r="L58" s="223">
        <f>'Wastewater Rate and Budget'!G57+'Tiered Water Rate 2 April 2023'!N56</f>
        <v>117.6</v>
      </c>
      <c r="M58" s="22">
        <f>'Wastewater Rate and Budget'!H57+'Tiered Water Rate 2 April 2023'!O56</f>
        <v>123.245</v>
      </c>
      <c r="N58" s="23">
        <f>'Wastewater Rate and Budget'!I57+'Tiered Water Rate 2 April 2023'!P56</f>
        <v>129.17225</v>
      </c>
      <c r="O58" s="24">
        <f>'Wastewater Rate and Budget'!J57+'Tiered Water Rate 2 April 2023'!Q56</f>
        <v>135.3958625</v>
      </c>
      <c r="P58" s="25">
        <f>'Wastewater Rate and Budget'!K57+'Tiered Water Rate 2 April 2023'!R56</f>
        <v>148.4654488</v>
      </c>
      <c r="Q58" s="19">
        <f>L58-'Wastewater Rate and Budget'!F57-'Not Approved Water Rate Tiered '!L56</f>
        <v>4.6</v>
      </c>
      <c r="R58" s="19">
        <f>M58-'Wastewater Rate and Budget'!F57-'Tiered Water Rate 2 April 2023'!M56</f>
        <v>21.245</v>
      </c>
      <c r="S58" s="19">
        <f>N58-'Wastewater Rate and Budget'!F57-'Tiered Water Rate 2 April 2023'!M56</f>
        <v>27.17225</v>
      </c>
      <c r="T58" s="19">
        <f>O58-'Wastewater Rate and Budget'!F57-'Tiered Water Rate 2 April 2023'!M56</f>
        <v>33.3958625</v>
      </c>
      <c r="U58" s="19">
        <f>P58-'Wastewater Rate and Budget'!F57-'Tiered Water Rate 2 April 2023'!M56</f>
        <v>46.46544875</v>
      </c>
    </row>
    <row r="59" ht="14.25" customHeight="1">
      <c r="A59" s="70" t="s">
        <v>127</v>
      </c>
      <c r="B59" s="216">
        <f>'Wastewater Rate and Budget'!G58+'Approved Water Rate 1'!G57</f>
        <v>144.75</v>
      </c>
      <c r="C59" s="217">
        <f>'Wastewater Rate and Budget'!H58+'Approved Water Rate 1'!H57</f>
        <v>151.669</v>
      </c>
      <c r="D59" s="218">
        <f>'Wastewater Rate and Budget'!I58+'Approved Water Rate 1'!I57</f>
        <v>158.92121</v>
      </c>
      <c r="E59" s="219">
        <f>'Wastewater Rate and Budget'!J58+'Approved Water Rate 1'!J57</f>
        <v>166.5227809</v>
      </c>
      <c r="F59" s="220">
        <f>'Wastewater Rate and Budget'!K58+'Approved Water Rate 1'!K57</f>
        <v>181.0254439</v>
      </c>
      <c r="G59" s="221">
        <f>B59-'Wastewater Rate and Budget'!F58-'Approved Water Rate 1'!F57</f>
        <v>31.75</v>
      </c>
      <c r="H59" s="221">
        <f>C59-'Wastewater Rate and Budget'!F58-'Approved Water Rate 1'!F57</f>
        <v>38.669</v>
      </c>
      <c r="I59" s="222">
        <f>D59-'Wastewater Rate and Budget'!F58-'Approved Water Rate 1'!F57</f>
        <v>45.92121</v>
      </c>
      <c r="J59" s="19">
        <f>E59-'Wastewater Rate and Budget'!F58-'Approved Water Rate 1'!F57</f>
        <v>53.5227809</v>
      </c>
      <c r="K59" s="19">
        <f>F59-'Wastewater Rate and Budget'!F58-'Approved Water Rate 1'!F57</f>
        <v>68.02544389</v>
      </c>
      <c r="L59" s="223">
        <f>'Wastewater Rate and Budget'!G58+'Tiered Water Rate 2 April 2023'!N57</f>
        <v>112.9</v>
      </c>
      <c r="M59" s="22">
        <f>'Wastewater Rate and Budget'!H58+'Tiered Water Rate 2 April 2023'!O57</f>
        <v>118.545</v>
      </c>
      <c r="N59" s="23">
        <f>'Wastewater Rate and Budget'!I58+'Tiered Water Rate 2 April 2023'!P57</f>
        <v>124.47225</v>
      </c>
      <c r="O59" s="24">
        <f>'Wastewater Rate and Budget'!J58+'Tiered Water Rate 2 April 2023'!Q57</f>
        <v>130.6958625</v>
      </c>
      <c r="P59" s="25">
        <f>'Wastewater Rate and Budget'!K58+'Tiered Water Rate 2 April 2023'!R57</f>
        <v>143.7654488</v>
      </c>
      <c r="Q59" s="19">
        <f>L59-'Wastewater Rate and Budget'!F58-'Not Approved Water Rate Tiered '!L57</f>
        <v>-0.1</v>
      </c>
      <c r="R59" s="19">
        <f>M59-'Wastewater Rate and Budget'!F58-'Tiered Water Rate 2 April 2023'!M57</f>
        <v>16.545</v>
      </c>
      <c r="S59" s="19">
        <f>N59-'Wastewater Rate and Budget'!F58-'Tiered Water Rate 2 April 2023'!M57</f>
        <v>22.47225</v>
      </c>
      <c r="T59" s="19">
        <f>O59-'Wastewater Rate and Budget'!F58-'Tiered Water Rate 2 April 2023'!M57</f>
        <v>28.6958625</v>
      </c>
      <c r="U59" s="19">
        <f>P59-'Wastewater Rate and Budget'!F58-'Tiered Water Rate 2 April 2023'!M57</f>
        <v>41.76544875</v>
      </c>
    </row>
    <row r="60" ht="14.25" customHeight="1">
      <c r="A60" s="70" t="s">
        <v>128</v>
      </c>
      <c r="B60" s="216">
        <f>'Wastewater Rate and Budget'!G59+'Approved Water Rate 1'!G58</f>
        <v>198.1490555</v>
      </c>
      <c r="C60" s="217">
        <f>'Wastewater Rate and Budget'!H59+'Approved Water Rate 1'!H58</f>
        <v>207.2040177</v>
      </c>
      <c r="D60" s="218">
        <f>'Wastewater Rate and Budget'!I59+'Approved Water Rate 1'!I58</f>
        <v>216.6776284</v>
      </c>
      <c r="E60" s="219">
        <f>'Wastewater Rate and Budget'!J59+'Approved Water Rate 1'!J58</f>
        <v>226.589456</v>
      </c>
      <c r="F60" s="220">
        <f>'Wastewater Rate and Budget'!K59+'Approved Water Rate 1'!K58</f>
        <v>243.494786</v>
      </c>
      <c r="G60" s="221">
        <f>B60-'Wastewater Rate and Budget'!F59-'Approved Water Rate 1'!F58</f>
        <v>-57.85094452</v>
      </c>
      <c r="H60" s="221">
        <f>C60-'Wastewater Rate and Budget'!F59-'Approved Water Rate 1'!F58</f>
        <v>-48.7959823</v>
      </c>
      <c r="I60" s="222">
        <f>D60-'Wastewater Rate and Budget'!F59-'Approved Water Rate 1'!F58</f>
        <v>-39.32237159</v>
      </c>
      <c r="J60" s="19">
        <f>E60-'Wastewater Rate and Budget'!F59-'Approved Water Rate 1'!F58</f>
        <v>-29.41054396</v>
      </c>
      <c r="K60" s="19">
        <f>F60-'Wastewater Rate and Budget'!F59-'Approved Water Rate 1'!F58</f>
        <v>-12.50521396</v>
      </c>
      <c r="L60" s="223">
        <f>'Wastewater Rate and Budget'!G59+'Tiered Water Rate 2 April 2023'!N58</f>
        <v>117.6</v>
      </c>
      <c r="M60" s="22">
        <f>'Wastewater Rate and Budget'!H59+'Tiered Water Rate 2 April 2023'!O58</f>
        <v>123.245</v>
      </c>
      <c r="N60" s="23">
        <f>'Wastewater Rate and Budget'!I59+'Tiered Water Rate 2 April 2023'!P58</f>
        <v>129.17225</v>
      </c>
      <c r="O60" s="24">
        <f>'Wastewater Rate and Budget'!J59+'Tiered Water Rate 2 April 2023'!Q58</f>
        <v>135.3958625</v>
      </c>
      <c r="P60" s="25">
        <f>'Wastewater Rate and Budget'!K59+'Tiered Water Rate 2 April 2023'!R58</f>
        <v>148.4654488</v>
      </c>
      <c r="Q60" s="19">
        <f>L60-'Wastewater Rate and Budget'!F59-'Not Approved Water Rate Tiered '!L58</f>
        <v>-138.4</v>
      </c>
      <c r="R60" s="19">
        <f>M60-'Wastewater Rate and Budget'!F59-'Tiered Water Rate 2 April 2023'!M58</f>
        <v>21.245</v>
      </c>
      <c r="S60" s="19">
        <f>N60-'Wastewater Rate and Budget'!F59-'Tiered Water Rate 2 April 2023'!M58</f>
        <v>27.17225</v>
      </c>
      <c r="T60" s="19">
        <f>O60-'Wastewater Rate and Budget'!F59-'Tiered Water Rate 2 April 2023'!M58</f>
        <v>33.3958625</v>
      </c>
      <c r="U60" s="19">
        <f>P60-'Wastewater Rate and Budget'!F59-'Tiered Water Rate 2 April 2023'!M58</f>
        <v>46.46544875</v>
      </c>
    </row>
    <row r="61" ht="14.25" customHeight="1">
      <c r="A61" s="70" t="s">
        <v>129</v>
      </c>
      <c r="B61" s="216">
        <f>'Wastewater Rate and Budget'!G60+'Approved Water Rate 1'!G59</f>
        <v>140.2</v>
      </c>
      <c r="C61" s="217">
        <f>'Wastewater Rate and Budget'!H60+'Approved Water Rate 1'!H59</f>
        <v>146.937</v>
      </c>
      <c r="D61" s="218">
        <f>'Wastewater Rate and Budget'!I60+'Approved Water Rate 1'!I59</f>
        <v>153.99993</v>
      </c>
      <c r="E61" s="219">
        <f>'Wastewater Rate and Budget'!J60+'Approved Water Rate 1'!J59</f>
        <v>161.4046497</v>
      </c>
      <c r="F61" s="220">
        <f>'Wastewater Rate and Budget'!K60+'Approved Water Rate 1'!K59</f>
        <v>175.7025874</v>
      </c>
      <c r="G61" s="221">
        <f>B61-'Wastewater Rate and Budget'!F60-'Approved Water Rate 1'!F59</f>
        <v>38.2</v>
      </c>
      <c r="H61" s="221">
        <f>C61-'Wastewater Rate and Budget'!F60-'Approved Water Rate 1'!F59</f>
        <v>44.937</v>
      </c>
      <c r="I61" s="222">
        <f>D61-'Wastewater Rate and Budget'!F60-'Approved Water Rate 1'!F59</f>
        <v>51.99993</v>
      </c>
      <c r="J61" s="19">
        <f>E61-'Wastewater Rate and Budget'!F60-'Approved Water Rate 1'!F59</f>
        <v>59.4046497</v>
      </c>
      <c r="K61" s="19">
        <f>F61-'Wastewater Rate and Budget'!F60-'Approved Water Rate 1'!F59</f>
        <v>73.70258744</v>
      </c>
      <c r="L61" s="223">
        <f>'Wastewater Rate and Budget'!G60+'Tiered Water Rate 2 April 2023'!N59</f>
        <v>117.6</v>
      </c>
      <c r="M61" s="22">
        <f>'Wastewater Rate and Budget'!H60+'Tiered Water Rate 2 April 2023'!O59</f>
        <v>123.245</v>
      </c>
      <c r="N61" s="23">
        <f>'Wastewater Rate and Budget'!I60+'Tiered Water Rate 2 April 2023'!P59</f>
        <v>129.17225</v>
      </c>
      <c r="O61" s="24">
        <f>'Wastewater Rate and Budget'!J60+'Tiered Water Rate 2 April 2023'!Q59</f>
        <v>135.3958625</v>
      </c>
      <c r="P61" s="25">
        <f>'Wastewater Rate and Budget'!K60+'Tiered Water Rate 2 April 2023'!R59</f>
        <v>148.4654488</v>
      </c>
      <c r="Q61" s="19">
        <f>L61-'Wastewater Rate and Budget'!F60-'Not Approved Water Rate Tiered '!L59</f>
        <v>15.6</v>
      </c>
      <c r="R61" s="19">
        <f>M61-'Wastewater Rate and Budget'!F60-'Tiered Water Rate 2 April 2023'!M59</f>
        <v>21.245</v>
      </c>
      <c r="S61" s="19">
        <f>N61-'Wastewater Rate and Budget'!F60-'Tiered Water Rate 2 April 2023'!M59</f>
        <v>27.17225</v>
      </c>
      <c r="T61" s="19">
        <f>O61-'Wastewater Rate and Budget'!F60-'Tiered Water Rate 2 April 2023'!M59</f>
        <v>33.3958625</v>
      </c>
      <c r="U61" s="19">
        <f>P61-'Wastewater Rate and Budget'!F60-'Tiered Water Rate 2 April 2023'!M59</f>
        <v>46.46544875</v>
      </c>
    </row>
    <row r="62" ht="14.25" customHeight="1">
      <c r="A62" s="70" t="s">
        <v>130</v>
      </c>
      <c r="B62" s="216">
        <f>'Wastewater Rate and Budget'!G61+'Approved Water Rate 1'!G60</f>
        <v>156.1777184</v>
      </c>
      <c r="C62" s="217">
        <f>'Wastewater Rate and Budget'!H61+'Approved Water Rate 1'!H60</f>
        <v>163.5538271</v>
      </c>
      <c r="D62" s="218">
        <f>'Wastewater Rate and Budget'!I61+'Approved Water Rate 1'!I60</f>
        <v>171.2814302</v>
      </c>
      <c r="E62" s="219">
        <f>'Wastewater Rate and Budget'!J61+'Approved Water Rate 1'!J60</f>
        <v>179.3774099</v>
      </c>
      <c r="F62" s="220">
        <f>'Wastewater Rate and Budget'!K61+'Approved Water Rate 1'!K60</f>
        <v>194.394258</v>
      </c>
      <c r="G62" s="221">
        <f>B62-'Wastewater Rate and Budget'!F61-'Approved Water Rate 1'!F60</f>
        <v>-0.8222816399</v>
      </c>
      <c r="H62" s="221">
        <f>C62-'Wastewater Rate and Budget'!F61-'Approved Water Rate 1'!F60</f>
        <v>6.553827094</v>
      </c>
      <c r="I62" s="222">
        <f>D62-'Wastewater Rate and Budget'!F61-'Approved Water Rate 1'!F60</f>
        <v>14.28143018</v>
      </c>
      <c r="J62" s="19">
        <f>E62-'Wastewater Rate and Budget'!F61-'Approved Water Rate 1'!F60</f>
        <v>22.37740989</v>
      </c>
      <c r="K62" s="19">
        <f>F62-'Wastewater Rate and Budget'!F61-'Approved Water Rate 1'!F60</f>
        <v>37.39425803</v>
      </c>
      <c r="L62" s="223">
        <f>'Wastewater Rate and Budget'!G61+'Tiered Water Rate 2 April 2023'!N60</f>
        <v>162.5276525</v>
      </c>
      <c r="M62" s="22">
        <f>'Wastewater Rate and Budget'!H61+'Tiered Water Rate 2 April 2023'!O60</f>
        <v>168.1726525</v>
      </c>
      <c r="N62" s="23">
        <f>'Wastewater Rate and Budget'!I61+'Tiered Water Rate 2 April 2023'!P60</f>
        <v>174.0999025</v>
      </c>
      <c r="O62" s="24">
        <f>'Wastewater Rate and Budget'!J61+'Tiered Water Rate 2 April 2023'!Q60</f>
        <v>180.323515</v>
      </c>
      <c r="P62" s="25">
        <f>'Wastewater Rate and Budget'!K61+'Tiered Water Rate 2 April 2023'!R60</f>
        <v>193.3931013</v>
      </c>
      <c r="Q62" s="19">
        <f>L62-'Wastewater Rate and Budget'!F61-'Not Approved Water Rate Tiered '!L60</f>
        <v>5.5276525</v>
      </c>
      <c r="R62" s="19">
        <f>M62-'Wastewater Rate and Budget'!F61-'Tiered Water Rate 2 April 2023'!M60</f>
        <v>22.1726525</v>
      </c>
      <c r="S62" s="19">
        <f>N62-'Wastewater Rate and Budget'!F61-'Tiered Water Rate 2 April 2023'!M60</f>
        <v>28.0999025</v>
      </c>
      <c r="T62" s="19">
        <f>O62-'Wastewater Rate and Budget'!F61-'Tiered Water Rate 2 April 2023'!M60</f>
        <v>34.323515</v>
      </c>
      <c r="U62" s="19">
        <f>P62-'Wastewater Rate and Budget'!F61-'Tiered Water Rate 2 April 2023'!M60</f>
        <v>47.39310125</v>
      </c>
    </row>
    <row r="63" ht="14.25" customHeight="1">
      <c r="A63" s="70" t="s">
        <v>131</v>
      </c>
      <c r="B63" s="216">
        <f>'Wastewater Rate and Budget'!G62+'Approved Water Rate 1'!G61</f>
        <v>140.2</v>
      </c>
      <c r="C63" s="217">
        <f>'Wastewater Rate and Budget'!H62+'Approved Water Rate 1'!H61</f>
        <v>146.937</v>
      </c>
      <c r="D63" s="218">
        <f>'Wastewater Rate and Budget'!I62+'Approved Water Rate 1'!I61</f>
        <v>153.99993</v>
      </c>
      <c r="E63" s="219">
        <f>'Wastewater Rate and Budget'!J62+'Approved Water Rate 1'!J61</f>
        <v>161.4046497</v>
      </c>
      <c r="F63" s="220">
        <f>'Wastewater Rate and Budget'!K62+'Approved Water Rate 1'!K61</f>
        <v>175.7025874</v>
      </c>
      <c r="G63" s="221">
        <f>B63-'Wastewater Rate and Budget'!F62-'Approved Water Rate 1'!F61</f>
        <v>38.2</v>
      </c>
      <c r="H63" s="221">
        <f>C63-'Wastewater Rate and Budget'!F62-'Approved Water Rate 1'!F61</f>
        <v>44.937</v>
      </c>
      <c r="I63" s="222">
        <f>D63-'Wastewater Rate and Budget'!F62-'Approved Water Rate 1'!F61</f>
        <v>51.99993</v>
      </c>
      <c r="J63" s="19">
        <f>E63-'Wastewater Rate and Budget'!F62-'Approved Water Rate 1'!F61</f>
        <v>59.4046497</v>
      </c>
      <c r="K63" s="19">
        <f>F63-'Wastewater Rate and Budget'!F62-'Approved Water Rate 1'!F61</f>
        <v>73.70258744</v>
      </c>
      <c r="L63" s="223">
        <f>'Wastewater Rate and Budget'!G62+'Tiered Water Rate 2 April 2023'!N61</f>
        <v>127</v>
      </c>
      <c r="M63" s="22">
        <f>'Wastewater Rate and Budget'!H62+'Tiered Water Rate 2 April 2023'!O61</f>
        <v>132.645</v>
      </c>
      <c r="N63" s="23">
        <f>'Wastewater Rate and Budget'!I62+'Tiered Water Rate 2 April 2023'!P61</f>
        <v>138.57225</v>
      </c>
      <c r="O63" s="24">
        <f>'Wastewater Rate and Budget'!J62+'Tiered Water Rate 2 April 2023'!Q61</f>
        <v>144.7958625</v>
      </c>
      <c r="P63" s="25">
        <f>'Wastewater Rate and Budget'!K62+'Tiered Water Rate 2 April 2023'!R61</f>
        <v>157.8654488</v>
      </c>
      <c r="Q63" s="19">
        <f>L63-'Wastewater Rate and Budget'!F62-'Not Approved Water Rate Tiered '!L61</f>
        <v>25</v>
      </c>
      <c r="R63" s="19">
        <f>M63-'Wastewater Rate and Budget'!F62-'Tiered Water Rate 2 April 2023'!M61</f>
        <v>30.645</v>
      </c>
      <c r="S63" s="19">
        <f>N63-'Wastewater Rate and Budget'!F62-'Tiered Water Rate 2 April 2023'!M61</f>
        <v>36.57225</v>
      </c>
      <c r="T63" s="19">
        <f>O63-'Wastewater Rate and Budget'!F62-'Tiered Water Rate 2 April 2023'!M61</f>
        <v>42.7958625</v>
      </c>
      <c r="U63" s="19">
        <f>P63-'Wastewater Rate and Budget'!F62-'Tiered Water Rate 2 April 2023'!M61</f>
        <v>55.86544875</v>
      </c>
    </row>
    <row r="64" ht="14.25" customHeight="1">
      <c r="A64" s="70" t="s">
        <v>132</v>
      </c>
      <c r="B64" s="216">
        <f>'Wastewater Rate and Budget'!G63+'Approved Water Rate 1'!G62</f>
        <v>115.9754066</v>
      </c>
      <c r="C64" s="217">
        <f>'Wastewater Rate and Budget'!H63+'Approved Water Rate 1'!H62</f>
        <v>121.7434229</v>
      </c>
      <c r="D64" s="218">
        <f>'Wastewater Rate and Budget'!I63+'Approved Water Rate 1'!I62</f>
        <v>127.7986098</v>
      </c>
      <c r="E64" s="219">
        <f>'Wastewater Rate and Budget'!J63+'Approved Water Rate 1'!J62</f>
        <v>134.1552767</v>
      </c>
      <c r="F64" s="220">
        <f>'Wastewater Rate and Budget'!K63+'Approved Water Rate 1'!K62</f>
        <v>147.3632395</v>
      </c>
      <c r="G64" s="221">
        <f>B64-'Wastewater Rate and Budget'!F63-'Approved Water Rate 1'!F62</f>
        <v>13.97540664</v>
      </c>
      <c r="H64" s="221">
        <f>C64-'Wastewater Rate and Budget'!F63-'Approved Water Rate 1'!F62</f>
        <v>19.74342291</v>
      </c>
      <c r="I64" s="222">
        <f>D64-'Wastewater Rate and Budget'!F63-'Approved Water Rate 1'!F62</f>
        <v>25.79860982</v>
      </c>
      <c r="J64" s="19">
        <f>E64-'Wastewater Rate and Budget'!F63-'Approved Water Rate 1'!F62</f>
        <v>32.15527671</v>
      </c>
      <c r="K64" s="19">
        <f>F64-'Wastewater Rate and Budget'!F63-'Approved Water Rate 1'!F62</f>
        <v>45.36323953</v>
      </c>
      <c r="L64" s="223">
        <f>'Wastewater Rate and Budget'!G63+'Tiered Water Rate 2 April 2023'!N62</f>
        <v>117.6</v>
      </c>
      <c r="M64" s="22">
        <f>'Wastewater Rate and Budget'!H63+'Tiered Water Rate 2 April 2023'!O62</f>
        <v>123.245</v>
      </c>
      <c r="N64" s="23">
        <f>'Wastewater Rate and Budget'!I63+'Tiered Water Rate 2 April 2023'!P62</f>
        <v>129.17225</v>
      </c>
      <c r="O64" s="24">
        <f>'Wastewater Rate and Budget'!J63+'Tiered Water Rate 2 April 2023'!Q62</f>
        <v>135.3958625</v>
      </c>
      <c r="P64" s="25">
        <f>'Wastewater Rate and Budget'!K63+'Tiered Water Rate 2 April 2023'!R62</f>
        <v>148.4654488</v>
      </c>
      <c r="Q64" s="19">
        <f>L64-'Wastewater Rate and Budget'!F63-'Not Approved Water Rate Tiered '!L62</f>
        <v>15.6</v>
      </c>
      <c r="R64" s="19">
        <f>M64-'Wastewater Rate and Budget'!F63-'Tiered Water Rate 2 April 2023'!M62</f>
        <v>21.245</v>
      </c>
      <c r="S64" s="19">
        <f>N64-'Wastewater Rate and Budget'!F63-'Tiered Water Rate 2 April 2023'!M62</f>
        <v>27.17225</v>
      </c>
      <c r="T64" s="19">
        <f>O64-'Wastewater Rate and Budget'!F63-'Tiered Water Rate 2 April 2023'!M62</f>
        <v>33.3958625</v>
      </c>
      <c r="U64" s="19">
        <f>P64-'Wastewater Rate and Budget'!F63-'Tiered Water Rate 2 April 2023'!M62</f>
        <v>46.46544875</v>
      </c>
    </row>
    <row r="65" ht="14.25" customHeight="1">
      <c r="A65" s="70" t="s">
        <v>133</v>
      </c>
      <c r="B65" s="216">
        <f>'Wastewater Rate and Budget'!G64+'Approved Water Rate 1'!G63</f>
        <v>149.3</v>
      </c>
      <c r="C65" s="217">
        <f>'Wastewater Rate and Budget'!H64+'Approved Water Rate 1'!H63</f>
        <v>156.401</v>
      </c>
      <c r="D65" s="218">
        <f>'Wastewater Rate and Budget'!I64+'Approved Water Rate 1'!I63</f>
        <v>163.84249</v>
      </c>
      <c r="E65" s="219">
        <f>'Wastewater Rate and Budget'!J64+'Approved Water Rate 1'!J63</f>
        <v>171.6409121</v>
      </c>
      <c r="F65" s="220">
        <f>'Wastewater Rate and Budget'!K64+'Approved Water Rate 1'!K63</f>
        <v>186.3483003</v>
      </c>
      <c r="G65" s="221">
        <f>B65-'Wastewater Rate and Budget'!F64-'Approved Water Rate 1'!F63</f>
        <v>25.3</v>
      </c>
      <c r="H65" s="221">
        <f>C65-'Wastewater Rate and Budget'!F64-'Approved Water Rate 1'!F63</f>
        <v>32.401</v>
      </c>
      <c r="I65" s="222">
        <f>D65-'Wastewater Rate and Budget'!F64-'Approved Water Rate 1'!F63</f>
        <v>39.84249</v>
      </c>
      <c r="J65" s="19">
        <f>E65-'Wastewater Rate and Budget'!F64-'Approved Water Rate 1'!F63</f>
        <v>47.6409121</v>
      </c>
      <c r="K65" s="19">
        <f>F65-'Wastewater Rate and Budget'!F64-'Approved Water Rate 1'!F63</f>
        <v>62.34830033</v>
      </c>
      <c r="L65" s="223">
        <f>'Wastewater Rate and Budget'!G64+'Tiered Water Rate 2 April 2023'!N63</f>
        <v>248.0593664</v>
      </c>
      <c r="M65" s="22">
        <f>'Wastewater Rate and Budget'!H64+'Tiered Water Rate 2 April 2023'!O63</f>
        <v>253.7043664</v>
      </c>
      <c r="N65" s="23">
        <f>'Wastewater Rate and Budget'!I64+'Tiered Water Rate 2 April 2023'!P63</f>
        <v>259.6316164</v>
      </c>
      <c r="O65" s="24">
        <f>'Wastewater Rate and Budget'!J64+'Tiered Water Rate 2 April 2023'!Q63</f>
        <v>265.8552289</v>
      </c>
      <c r="P65" s="25">
        <f>'Wastewater Rate and Budget'!K64+'Tiered Water Rate 2 April 2023'!R63</f>
        <v>278.9248152</v>
      </c>
      <c r="Q65" s="19">
        <f>L65-'Wastewater Rate and Budget'!F64-'Not Approved Water Rate Tiered '!L63</f>
        <v>124.0593664</v>
      </c>
      <c r="R65" s="19">
        <f>M65-'Wastewater Rate and Budget'!F64-'Tiered Water Rate 2 April 2023'!M63</f>
        <v>-68.29563357</v>
      </c>
      <c r="S65" s="19">
        <f>N65-'Wastewater Rate and Budget'!F64-'Tiered Water Rate 2 April 2023'!M63</f>
        <v>-62.36838357</v>
      </c>
      <c r="T65" s="19">
        <f>O65-'Wastewater Rate and Budget'!F64-'Tiered Water Rate 2 April 2023'!M63</f>
        <v>-56.14477107</v>
      </c>
      <c r="U65" s="19">
        <f>P65-'Wastewater Rate and Budget'!F64-'Tiered Water Rate 2 April 2023'!M63</f>
        <v>-43.07518482</v>
      </c>
    </row>
    <row r="66" ht="14.25" customHeight="1">
      <c r="A66" s="70" t="s">
        <v>134</v>
      </c>
      <c r="B66" s="216">
        <f>'Wastewater Rate and Budget'!G65+'Approved Water Rate 1'!G64</f>
        <v>144.75</v>
      </c>
      <c r="C66" s="217">
        <f>'Wastewater Rate and Budget'!H65+'Approved Water Rate 1'!H64</f>
        <v>151.669</v>
      </c>
      <c r="D66" s="218">
        <f>'Wastewater Rate and Budget'!I65+'Approved Water Rate 1'!I64</f>
        <v>158.92121</v>
      </c>
      <c r="E66" s="219">
        <f>'Wastewater Rate and Budget'!J65+'Approved Water Rate 1'!J64</f>
        <v>166.5227809</v>
      </c>
      <c r="F66" s="220">
        <f>'Wastewater Rate and Budget'!K65+'Approved Water Rate 1'!K64</f>
        <v>181.0254439</v>
      </c>
      <c r="G66" s="221">
        <f>B66-'Wastewater Rate and Budget'!F65-'Approved Water Rate 1'!F64</f>
        <v>-23.25</v>
      </c>
      <c r="H66" s="221">
        <f>C66-'Wastewater Rate and Budget'!F65-'Approved Water Rate 1'!F64</f>
        <v>-16.331</v>
      </c>
      <c r="I66" s="222">
        <f>D66-'Wastewater Rate and Budget'!F65-'Approved Water Rate 1'!F64</f>
        <v>-9.07879</v>
      </c>
      <c r="J66" s="19">
        <f>E66-'Wastewater Rate and Budget'!F65-'Approved Water Rate 1'!F64</f>
        <v>-1.4772191</v>
      </c>
      <c r="K66" s="19">
        <f>F66-'Wastewater Rate and Budget'!F65-'Approved Water Rate 1'!F64</f>
        <v>13.02544389</v>
      </c>
      <c r="L66" s="223">
        <f>'Wastewater Rate and Budget'!G65+'Tiered Water Rate 2 April 2023'!N64</f>
        <v>141.8755</v>
      </c>
      <c r="M66" s="22">
        <f>'Wastewater Rate and Budget'!H65+'Tiered Water Rate 2 April 2023'!O64</f>
        <v>147.5205</v>
      </c>
      <c r="N66" s="23">
        <f>'Wastewater Rate and Budget'!I65+'Tiered Water Rate 2 April 2023'!P64</f>
        <v>153.44775</v>
      </c>
      <c r="O66" s="24">
        <f>'Wastewater Rate and Budget'!J65+'Tiered Water Rate 2 April 2023'!Q64</f>
        <v>159.6713625</v>
      </c>
      <c r="P66" s="25">
        <f>'Wastewater Rate and Budget'!K65+'Tiered Water Rate 2 April 2023'!R64</f>
        <v>172.7409488</v>
      </c>
      <c r="Q66" s="19">
        <f>L66-'Wastewater Rate and Budget'!F65-'Not Approved Water Rate Tiered '!L64</f>
        <v>-26.1245</v>
      </c>
      <c r="R66" s="19">
        <f>M66-'Wastewater Rate and Budget'!F65-'Tiered Water Rate 2 April 2023'!M64</f>
        <v>-20.4795</v>
      </c>
      <c r="S66" s="19">
        <f>N66-'Wastewater Rate and Budget'!F65-'Tiered Water Rate 2 April 2023'!M64</f>
        <v>-14.55225</v>
      </c>
      <c r="T66" s="19">
        <f>O66-'Wastewater Rate and Budget'!F65-'Tiered Water Rate 2 April 2023'!M64</f>
        <v>-8.3286375</v>
      </c>
      <c r="U66" s="19">
        <f>P66-'Wastewater Rate and Budget'!F65-'Tiered Water Rate 2 April 2023'!M64</f>
        <v>4.74094875</v>
      </c>
    </row>
    <row r="67" ht="14.25" customHeight="1">
      <c r="A67" s="70" t="s">
        <v>135</v>
      </c>
      <c r="B67" s="216">
        <f>'Wastewater Rate and Budget'!G66+'Approved Water Rate 1'!G65</f>
        <v>144.75</v>
      </c>
      <c r="C67" s="217">
        <f>'Wastewater Rate and Budget'!H66+'Approved Water Rate 1'!H65</f>
        <v>151.669</v>
      </c>
      <c r="D67" s="218">
        <f>'Wastewater Rate and Budget'!I66+'Approved Water Rate 1'!I65</f>
        <v>158.92121</v>
      </c>
      <c r="E67" s="219">
        <f>'Wastewater Rate and Budget'!J66+'Approved Water Rate 1'!J65</f>
        <v>166.5227809</v>
      </c>
      <c r="F67" s="220">
        <f>'Wastewater Rate and Budget'!K66+'Approved Water Rate 1'!K65</f>
        <v>181.0254439</v>
      </c>
      <c r="G67" s="221">
        <f>B67-'Wastewater Rate and Budget'!F66-'Approved Water Rate 1'!F65</f>
        <v>31.75</v>
      </c>
      <c r="H67" s="221">
        <f>C67-'Wastewater Rate and Budget'!F66-'Approved Water Rate 1'!F65</f>
        <v>38.669</v>
      </c>
      <c r="I67" s="222">
        <f>D67-'Wastewater Rate and Budget'!F66-'Approved Water Rate 1'!F65</f>
        <v>45.92121</v>
      </c>
      <c r="J67" s="19">
        <f>E67-'Wastewater Rate and Budget'!F66-'Approved Water Rate 1'!F65</f>
        <v>53.5227809</v>
      </c>
      <c r="K67" s="19">
        <f>F67-'Wastewater Rate and Budget'!F66-'Approved Water Rate 1'!F65</f>
        <v>68.02544389</v>
      </c>
      <c r="L67" s="223">
        <f>'Wastewater Rate and Budget'!G66+'Tiered Water Rate 2 April 2023'!N65</f>
        <v>157.296435</v>
      </c>
      <c r="M67" s="22">
        <f>'Wastewater Rate and Budget'!H66+'Tiered Water Rate 2 April 2023'!O65</f>
        <v>162.941435</v>
      </c>
      <c r="N67" s="23">
        <f>'Wastewater Rate and Budget'!I66+'Tiered Water Rate 2 April 2023'!P65</f>
        <v>168.868685</v>
      </c>
      <c r="O67" s="24">
        <f>'Wastewater Rate and Budget'!J66+'Tiered Water Rate 2 April 2023'!Q65</f>
        <v>175.0922975</v>
      </c>
      <c r="P67" s="25">
        <f>'Wastewater Rate and Budget'!K66+'Tiered Water Rate 2 April 2023'!R65</f>
        <v>188.1618838</v>
      </c>
      <c r="Q67" s="19">
        <f>L67-'Wastewater Rate and Budget'!F66-'Not Approved Water Rate Tiered '!L65</f>
        <v>44.296435</v>
      </c>
      <c r="R67" s="19">
        <f>M67-'Wastewater Rate and Budget'!F66-'Tiered Water Rate 2 April 2023'!M65</f>
        <v>27.941435</v>
      </c>
      <c r="S67" s="19">
        <f>N67-'Wastewater Rate and Budget'!F66-'Tiered Water Rate 2 April 2023'!M65</f>
        <v>33.868685</v>
      </c>
      <c r="T67" s="19">
        <f>O67-'Wastewater Rate and Budget'!F66-'Tiered Water Rate 2 April 2023'!M65</f>
        <v>40.0922975</v>
      </c>
      <c r="U67" s="19">
        <f>P67-'Wastewater Rate and Budget'!F66-'Tiered Water Rate 2 April 2023'!M65</f>
        <v>53.16188375</v>
      </c>
    </row>
    <row r="68" ht="14.25" customHeight="1">
      <c r="A68" s="70" t="s">
        <v>136</v>
      </c>
      <c r="B68" s="216">
        <f>'Wastewater Rate and Budget'!G67+'Approved Water Rate 1'!G66</f>
        <v>72.14966667</v>
      </c>
      <c r="C68" s="217">
        <f>'Wastewater Rate and Budget'!H67+'Approved Water Rate 1'!H66</f>
        <v>75.68465333</v>
      </c>
      <c r="D68" s="218">
        <f>'Wastewater Rate and Budget'!I67+'Approved Water Rate 1'!I66</f>
        <v>79.39348947</v>
      </c>
      <c r="E68" s="219">
        <f>'Wastewater Rate and Budget'!J67+'Approved Water Rate 1'!J66</f>
        <v>83.28475155</v>
      </c>
      <c r="F68" s="220">
        <f>'Wastewater Rate and Budget'!K67+'Approved Water Rate 1'!K66</f>
        <v>91.12393336</v>
      </c>
      <c r="G68" s="221">
        <f>B68-'Wastewater Rate and Budget'!F67-'Approved Water Rate 1'!F66</f>
        <v>-29.85033333</v>
      </c>
      <c r="H68" s="221">
        <f>C68-'Wastewater Rate and Budget'!F67-'Approved Water Rate 1'!F66</f>
        <v>-26.31534667</v>
      </c>
      <c r="I68" s="222">
        <f>D68-'Wastewater Rate and Budget'!F67-'Approved Water Rate 1'!F66</f>
        <v>-22.60651053</v>
      </c>
      <c r="J68" s="19">
        <f>E68-'Wastewater Rate and Budget'!F67-'Approved Water Rate 1'!F66</f>
        <v>-18.71524845</v>
      </c>
      <c r="K68" s="19">
        <f>F68-'Wastewater Rate and Budget'!F67-'Approved Water Rate 1'!F66</f>
        <v>-10.87606664</v>
      </c>
      <c r="L68" s="223">
        <f>'Wastewater Rate and Budget'!G67+'Tiered Water Rate 2 April 2023'!N66</f>
        <v>98.834</v>
      </c>
      <c r="M68" s="22">
        <f>'Wastewater Rate and Budget'!H67+'Tiered Water Rate 2 April 2023'!O66</f>
        <v>102.079</v>
      </c>
      <c r="N68" s="23">
        <f>'Wastewater Rate and Budget'!I67+'Tiered Water Rate 2 April 2023'!P66</f>
        <v>105.48625</v>
      </c>
      <c r="O68" s="24">
        <f>'Wastewater Rate and Budget'!J67+'Tiered Water Rate 2 April 2023'!Q66</f>
        <v>109.0638625</v>
      </c>
      <c r="P68" s="25">
        <f>'Wastewater Rate and Budget'!K67+'Tiered Water Rate 2 April 2023'!R66</f>
        <v>116.5768488</v>
      </c>
      <c r="Q68" s="19">
        <f>L68-'Wastewater Rate and Budget'!F67-'Not Approved Water Rate Tiered '!L66</f>
        <v>-3.166</v>
      </c>
      <c r="R68" s="19">
        <f>M68-'Wastewater Rate and Budget'!F67-'Tiered Water Rate 2 April 2023'!M66</f>
        <v>-10.921</v>
      </c>
      <c r="S68" s="19">
        <f>N68-'Wastewater Rate and Budget'!F67-'Tiered Water Rate 2 April 2023'!M66</f>
        <v>-7.51375</v>
      </c>
      <c r="T68" s="19">
        <f>O68-'Wastewater Rate and Budget'!F67-'Tiered Water Rate 2 April 2023'!M66</f>
        <v>-3.9361375</v>
      </c>
      <c r="U68" s="19">
        <f>P68-'Wastewater Rate and Budget'!F67-'Tiered Water Rate 2 April 2023'!M66</f>
        <v>3.57684875</v>
      </c>
    </row>
    <row r="69" ht="14.25" customHeight="1">
      <c r="A69" s="70" t="s">
        <v>137</v>
      </c>
      <c r="B69" s="216">
        <f>'Wastewater Rate and Budget'!G68+'Approved Water Rate 1'!G67</f>
        <v>162.95</v>
      </c>
      <c r="C69" s="217">
        <f>'Wastewater Rate and Budget'!H68+'Approved Water Rate 1'!H67</f>
        <v>170.597</v>
      </c>
      <c r="D69" s="218">
        <f>'Wastewater Rate and Budget'!I68+'Approved Water Rate 1'!I67</f>
        <v>178.60633</v>
      </c>
      <c r="E69" s="219">
        <f>'Wastewater Rate and Budget'!J68+'Approved Water Rate 1'!J67</f>
        <v>186.9953057</v>
      </c>
      <c r="F69" s="220">
        <f>'Wastewater Rate and Budget'!K68+'Approved Water Rate 1'!K67</f>
        <v>202.3168697</v>
      </c>
      <c r="G69" s="221">
        <f>B69-'Wastewater Rate and Budget'!F68-'Approved Water Rate 1'!F67</f>
        <v>5.95</v>
      </c>
      <c r="H69" s="221">
        <f>C69-'Wastewater Rate and Budget'!F68-'Approved Water Rate 1'!F67</f>
        <v>13.597</v>
      </c>
      <c r="I69" s="222">
        <f>D69-'Wastewater Rate and Budget'!F68-'Approved Water Rate 1'!F67</f>
        <v>21.60633</v>
      </c>
      <c r="J69" s="19">
        <f>E69-'Wastewater Rate and Budget'!F68-'Approved Water Rate 1'!F67</f>
        <v>29.9953057</v>
      </c>
      <c r="K69" s="19">
        <f>F69-'Wastewater Rate and Budget'!F68-'Approved Water Rate 1'!F67</f>
        <v>45.31686968</v>
      </c>
      <c r="L69" s="223">
        <f>'Wastewater Rate and Budget'!G68+'Tiered Water Rate 2 April 2023'!N67</f>
        <v>122.3</v>
      </c>
      <c r="M69" s="22">
        <f>'Wastewater Rate and Budget'!H68+'Tiered Water Rate 2 April 2023'!O67</f>
        <v>127.945</v>
      </c>
      <c r="N69" s="23">
        <f>'Wastewater Rate and Budget'!I68+'Tiered Water Rate 2 April 2023'!P67</f>
        <v>133.87225</v>
      </c>
      <c r="O69" s="24">
        <f>'Wastewater Rate and Budget'!J68+'Tiered Water Rate 2 April 2023'!Q67</f>
        <v>140.0958625</v>
      </c>
      <c r="P69" s="25">
        <f>'Wastewater Rate and Budget'!K68+'Tiered Water Rate 2 April 2023'!R67</f>
        <v>153.1654488</v>
      </c>
      <c r="Q69" s="19">
        <f>L69-'Wastewater Rate and Budget'!F68-'Not Approved Water Rate Tiered '!L67</f>
        <v>-34.7</v>
      </c>
      <c r="R69" s="19">
        <f>M69-'Wastewater Rate and Budget'!F68-'Tiered Water Rate 2 April 2023'!M67</f>
        <v>25.945</v>
      </c>
      <c r="S69" s="19">
        <f>N69-'Wastewater Rate and Budget'!F68-'Tiered Water Rate 2 April 2023'!M67</f>
        <v>31.87225</v>
      </c>
      <c r="T69" s="19">
        <f>O69-'Wastewater Rate and Budget'!F68-'Tiered Water Rate 2 April 2023'!M67</f>
        <v>38.0958625</v>
      </c>
      <c r="U69" s="19">
        <f>P69-'Wastewater Rate and Budget'!F68-'Tiered Water Rate 2 April 2023'!M67</f>
        <v>51.16544875</v>
      </c>
    </row>
    <row r="70" ht="14.25" customHeight="1">
      <c r="A70" s="70" t="s">
        <v>138</v>
      </c>
      <c r="B70" s="216">
        <f>'Wastewater Rate and Budget'!G69+'Approved Water Rate 1'!G68</f>
        <v>158.4</v>
      </c>
      <c r="C70" s="217">
        <f>'Wastewater Rate and Budget'!H69+'Approved Water Rate 1'!H68</f>
        <v>165.865</v>
      </c>
      <c r="D70" s="218">
        <f>'Wastewater Rate and Budget'!I69+'Approved Water Rate 1'!I68</f>
        <v>173.68505</v>
      </c>
      <c r="E70" s="219">
        <f>'Wastewater Rate and Budget'!J69+'Approved Water Rate 1'!J68</f>
        <v>181.8771745</v>
      </c>
      <c r="F70" s="220">
        <f>'Wastewater Rate and Budget'!K69+'Approved Water Rate 1'!K68</f>
        <v>196.9940132</v>
      </c>
      <c r="G70" s="221">
        <f>B70-'Wastewater Rate and Budget'!F69-'Approved Water Rate 1'!F68</f>
        <v>12.4</v>
      </c>
      <c r="H70" s="221">
        <f>C70-'Wastewater Rate and Budget'!F69-'Approved Water Rate 1'!F68</f>
        <v>19.865</v>
      </c>
      <c r="I70" s="222">
        <f>D70-'Wastewater Rate and Budget'!F69-'Approved Water Rate 1'!F68</f>
        <v>27.68505</v>
      </c>
      <c r="J70" s="19">
        <f>E70-'Wastewater Rate and Budget'!F69-'Approved Water Rate 1'!F68</f>
        <v>35.8771745</v>
      </c>
      <c r="K70" s="19">
        <f>F70-'Wastewater Rate and Budget'!F69-'Approved Water Rate 1'!F68</f>
        <v>50.99401323</v>
      </c>
      <c r="L70" s="223">
        <f>'Wastewater Rate and Budget'!G69+'Tiered Water Rate 2 April 2023'!N68</f>
        <v>162.5276525</v>
      </c>
      <c r="M70" s="22">
        <f>'Wastewater Rate and Budget'!H69+'Tiered Water Rate 2 April 2023'!O68</f>
        <v>168.1726525</v>
      </c>
      <c r="N70" s="23">
        <f>'Wastewater Rate and Budget'!I69+'Tiered Water Rate 2 April 2023'!P68</f>
        <v>174.0999025</v>
      </c>
      <c r="O70" s="24">
        <f>'Wastewater Rate and Budget'!J69+'Tiered Water Rate 2 April 2023'!Q68</f>
        <v>180.323515</v>
      </c>
      <c r="P70" s="25">
        <f>'Wastewater Rate and Budget'!K69+'Tiered Water Rate 2 April 2023'!R68</f>
        <v>193.3931013</v>
      </c>
      <c r="Q70" s="19">
        <f>L70-'Wastewater Rate and Budget'!F69-'Not Approved Water Rate Tiered '!L68</f>
        <v>16.5276525</v>
      </c>
      <c r="R70" s="19">
        <f>M70-'Wastewater Rate and Budget'!F69-'Tiered Water Rate 2 April 2023'!M68</f>
        <v>22.1726525</v>
      </c>
      <c r="S70" s="19">
        <f>N70-'Wastewater Rate and Budget'!F69-'Tiered Water Rate 2 April 2023'!M68</f>
        <v>28.0999025</v>
      </c>
      <c r="T70" s="19">
        <f>O70-'Wastewater Rate and Budget'!F69-'Tiered Water Rate 2 April 2023'!M68</f>
        <v>34.323515</v>
      </c>
      <c r="U70" s="19">
        <f>P70-'Wastewater Rate and Budget'!F69-'Tiered Water Rate 2 April 2023'!M68</f>
        <v>47.39310125</v>
      </c>
    </row>
    <row r="71" ht="14.25" customHeight="1">
      <c r="A71" s="70" t="s">
        <v>139</v>
      </c>
      <c r="B71" s="216">
        <f>'Wastewater Rate and Budget'!G70+'Approved Water Rate 1'!G69</f>
        <v>140.2</v>
      </c>
      <c r="C71" s="217">
        <f>'Wastewater Rate and Budget'!H70+'Approved Water Rate 1'!H69</f>
        <v>146.937</v>
      </c>
      <c r="D71" s="218">
        <f>'Wastewater Rate and Budget'!I70+'Approved Water Rate 1'!I69</f>
        <v>153.99993</v>
      </c>
      <c r="E71" s="219">
        <f>'Wastewater Rate and Budget'!J70+'Approved Water Rate 1'!J69</f>
        <v>161.4046497</v>
      </c>
      <c r="F71" s="220">
        <f>'Wastewater Rate and Budget'!K70+'Approved Water Rate 1'!K69</f>
        <v>175.7025874</v>
      </c>
      <c r="G71" s="221">
        <f>B71-'Wastewater Rate and Budget'!F70-'Approved Water Rate 1'!F69</f>
        <v>38.2</v>
      </c>
      <c r="H71" s="221">
        <f>C71-'Wastewater Rate and Budget'!F70-'Approved Water Rate 1'!F69</f>
        <v>44.937</v>
      </c>
      <c r="I71" s="222">
        <f>D71-'Wastewater Rate and Budget'!F70-'Approved Water Rate 1'!F69</f>
        <v>51.99993</v>
      </c>
      <c r="J71" s="19">
        <f>E71-'Wastewater Rate and Budget'!F70-'Approved Water Rate 1'!F69</f>
        <v>59.4046497</v>
      </c>
      <c r="K71" s="19">
        <f>F71-'Wastewater Rate and Budget'!F70-'Approved Water Rate 1'!F69</f>
        <v>73.70258744</v>
      </c>
      <c r="L71" s="223">
        <f>'Wastewater Rate and Budget'!G70+'Tiered Water Rate 2 April 2023'!N69</f>
        <v>162.5276525</v>
      </c>
      <c r="M71" s="22">
        <f>'Wastewater Rate and Budget'!H70+'Tiered Water Rate 2 April 2023'!O69</f>
        <v>168.1726525</v>
      </c>
      <c r="N71" s="23">
        <f>'Wastewater Rate and Budget'!I70+'Tiered Water Rate 2 April 2023'!P69</f>
        <v>174.0999025</v>
      </c>
      <c r="O71" s="24">
        <f>'Wastewater Rate and Budget'!J70+'Tiered Water Rate 2 April 2023'!Q69</f>
        <v>180.323515</v>
      </c>
      <c r="P71" s="25">
        <f>'Wastewater Rate and Budget'!K70+'Tiered Water Rate 2 April 2023'!R69</f>
        <v>193.3931013</v>
      </c>
      <c r="Q71" s="19">
        <f>L71-'Wastewater Rate and Budget'!F70-'Not Approved Water Rate Tiered '!L69</f>
        <v>60.5276525</v>
      </c>
      <c r="R71" s="19">
        <f>M71-'Wastewater Rate and Budget'!F70-'Tiered Water Rate 2 April 2023'!M69</f>
        <v>11.1726525</v>
      </c>
      <c r="S71" s="19">
        <f>N71-'Wastewater Rate and Budget'!F70-'Tiered Water Rate 2 April 2023'!M69</f>
        <v>17.0999025</v>
      </c>
      <c r="T71" s="19">
        <f>O71-'Wastewater Rate and Budget'!F70-'Tiered Water Rate 2 April 2023'!M69</f>
        <v>23.323515</v>
      </c>
      <c r="U71" s="19">
        <f>P71-'Wastewater Rate and Budget'!F70-'Tiered Water Rate 2 April 2023'!M69</f>
        <v>36.39310125</v>
      </c>
    </row>
    <row r="72" ht="14.25" customHeight="1">
      <c r="A72" s="70" t="s">
        <v>140</v>
      </c>
      <c r="B72" s="216">
        <f>'Wastewater Rate and Budget'!G71+'Approved Water Rate 1'!G70</f>
        <v>122</v>
      </c>
      <c r="C72" s="217">
        <f>'Wastewater Rate and Budget'!H71+'Approved Water Rate 1'!H70</f>
        <v>128.009</v>
      </c>
      <c r="D72" s="218">
        <f>'Wastewater Rate and Budget'!I71+'Approved Water Rate 1'!I70</f>
        <v>134.31481</v>
      </c>
      <c r="E72" s="219">
        <f>'Wastewater Rate and Budget'!J71+'Approved Water Rate 1'!J70</f>
        <v>140.9321249</v>
      </c>
      <c r="F72" s="220">
        <f>'Wastewater Rate and Budget'!K71+'Approved Water Rate 1'!K70</f>
        <v>154.4111616</v>
      </c>
      <c r="G72" s="221">
        <f>B72-'Wastewater Rate and Budget'!F71-'Approved Water Rate 1'!F70</f>
        <v>20</v>
      </c>
      <c r="H72" s="221">
        <f>C72-'Wastewater Rate and Budget'!F71-'Approved Water Rate 1'!F70</f>
        <v>26.009</v>
      </c>
      <c r="I72" s="222">
        <f>D72-'Wastewater Rate and Budget'!F71-'Approved Water Rate 1'!F70</f>
        <v>32.31481</v>
      </c>
      <c r="J72" s="19">
        <f>E72-'Wastewater Rate and Budget'!F71-'Approved Water Rate 1'!F70</f>
        <v>38.9321249</v>
      </c>
      <c r="K72" s="19">
        <f>F72-'Wastewater Rate and Budget'!F71-'Approved Water Rate 1'!F70</f>
        <v>52.41116165</v>
      </c>
      <c r="L72" s="223">
        <f>'Wastewater Rate and Budget'!G71+'Tiered Water Rate 2 April 2023'!N70</f>
        <v>141.8755</v>
      </c>
      <c r="M72" s="22">
        <f>'Wastewater Rate and Budget'!H71+'Tiered Water Rate 2 April 2023'!O70</f>
        <v>147.5205</v>
      </c>
      <c r="N72" s="23">
        <f>'Wastewater Rate and Budget'!I71+'Tiered Water Rate 2 April 2023'!P70</f>
        <v>153.44775</v>
      </c>
      <c r="O72" s="24">
        <f>'Wastewater Rate and Budget'!J71+'Tiered Water Rate 2 April 2023'!Q70</f>
        <v>159.6713625</v>
      </c>
      <c r="P72" s="25">
        <f>'Wastewater Rate and Budget'!K71+'Tiered Water Rate 2 April 2023'!R70</f>
        <v>172.7409488</v>
      </c>
      <c r="Q72" s="19">
        <f>L72-'Wastewater Rate and Budget'!F71-'Not Approved Water Rate Tiered '!L70</f>
        <v>39.8755</v>
      </c>
      <c r="R72" s="19">
        <f>M72-'Wastewater Rate and Budget'!F71-'Tiered Water Rate 2 April 2023'!M70</f>
        <v>45.5205</v>
      </c>
      <c r="S72" s="19">
        <f>N72-'Wastewater Rate and Budget'!F71-'Tiered Water Rate 2 April 2023'!M70</f>
        <v>51.44775</v>
      </c>
      <c r="T72" s="19">
        <f>O72-'Wastewater Rate and Budget'!F71-'Tiered Water Rate 2 April 2023'!M70</f>
        <v>57.6713625</v>
      </c>
      <c r="U72" s="19">
        <f>P72-'Wastewater Rate and Budget'!F71-'Tiered Water Rate 2 April 2023'!M70</f>
        <v>70.74094875</v>
      </c>
    </row>
    <row r="73" ht="14.25" customHeight="1">
      <c r="A73" s="70" t="s">
        <v>141</v>
      </c>
      <c r="B73" s="216">
        <f>'Wastewater Rate and Budget'!G72+'Approved Water Rate 1'!G71</f>
        <v>122</v>
      </c>
      <c r="C73" s="217">
        <f>'Wastewater Rate and Budget'!H72+'Approved Water Rate 1'!H71</f>
        <v>128.009</v>
      </c>
      <c r="D73" s="218">
        <f>'Wastewater Rate and Budget'!I72+'Approved Water Rate 1'!I71</f>
        <v>134.31481</v>
      </c>
      <c r="E73" s="219">
        <f>'Wastewater Rate and Budget'!J72+'Approved Water Rate 1'!J71</f>
        <v>140.9321249</v>
      </c>
      <c r="F73" s="220">
        <f>'Wastewater Rate and Budget'!K72+'Approved Water Rate 1'!K71</f>
        <v>154.4111616</v>
      </c>
      <c r="G73" s="221">
        <f>B73-'Wastewater Rate and Budget'!F72-'Approved Water Rate 1'!F71</f>
        <v>20</v>
      </c>
      <c r="H73" s="221">
        <f>C73-'Wastewater Rate and Budget'!F72-'Approved Water Rate 1'!F71</f>
        <v>26.009</v>
      </c>
      <c r="I73" s="222">
        <f>D73-'Wastewater Rate and Budget'!F72-'Approved Water Rate 1'!F71</f>
        <v>32.31481</v>
      </c>
      <c r="J73" s="19">
        <f>E73-'Wastewater Rate and Budget'!F72-'Approved Water Rate 1'!F71</f>
        <v>38.9321249</v>
      </c>
      <c r="K73" s="19">
        <f>F73-'Wastewater Rate and Budget'!F72-'Approved Water Rate 1'!F71</f>
        <v>52.41116165</v>
      </c>
      <c r="L73" s="223">
        <f>'Wastewater Rate and Budget'!G72+'Tiered Water Rate 2 April 2023'!N71</f>
        <v>122.3</v>
      </c>
      <c r="M73" s="22">
        <f>'Wastewater Rate and Budget'!H72+'Tiered Water Rate 2 April 2023'!O71</f>
        <v>127.945</v>
      </c>
      <c r="N73" s="23">
        <f>'Wastewater Rate and Budget'!I72+'Tiered Water Rate 2 April 2023'!P71</f>
        <v>133.87225</v>
      </c>
      <c r="O73" s="24">
        <f>'Wastewater Rate and Budget'!J72+'Tiered Water Rate 2 April 2023'!Q71</f>
        <v>140.0958625</v>
      </c>
      <c r="P73" s="25">
        <f>'Wastewater Rate and Budget'!K72+'Tiered Water Rate 2 April 2023'!R71</f>
        <v>153.1654488</v>
      </c>
      <c r="Q73" s="19">
        <f>L73-'Wastewater Rate and Budget'!F72-'Not Approved Water Rate Tiered '!L71</f>
        <v>20.3</v>
      </c>
      <c r="R73" s="19">
        <f>M73-'Wastewater Rate and Budget'!F72-'Tiered Water Rate 2 April 2023'!M71</f>
        <v>25.945</v>
      </c>
      <c r="S73" s="19">
        <f>N73-'Wastewater Rate and Budget'!F72-'Tiered Water Rate 2 April 2023'!M71</f>
        <v>31.87225</v>
      </c>
      <c r="T73" s="19">
        <f>O73-'Wastewater Rate and Budget'!F72-'Tiered Water Rate 2 April 2023'!M71</f>
        <v>38.0958625</v>
      </c>
      <c r="U73" s="19">
        <f>P73-'Wastewater Rate and Budget'!F72-'Tiered Water Rate 2 April 2023'!M71</f>
        <v>51.16544875</v>
      </c>
    </row>
    <row r="74" ht="14.25" customHeight="1">
      <c r="A74" s="70" t="s">
        <v>142</v>
      </c>
      <c r="B74" s="216">
        <f>'Wastewater Rate and Budget'!G73+'Approved Water Rate 1'!G72</f>
        <v>148.4950312</v>
      </c>
      <c r="C74" s="217">
        <f>'Wastewater Rate and Budget'!H73+'Approved Water Rate 1'!H72</f>
        <v>155.5638324</v>
      </c>
      <c r="D74" s="218">
        <f>'Wastewater Rate and Budget'!I73+'Approved Water Rate 1'!I72</f>
        <v>162.9718357</v>
      </c>
      <c r="E74" s="219">
        <f>'Wastewater Rate and Budget'!J73+'Approved Water Rate 1'!J72</f>
        <v>170.7354317</v>
      </c>
      <c r="F74" s="220">
        <f>'Wastewater Rate and Budget'!K73+'Approved Water Rate 1'!K72</f>
        <v>185.4066007</v>
      </c>
      <c r="G74" s="221">
        <f>B74-'Wastewater Rate and Budget'!F73-'Approved Water Rate 1'!F72</f>
        <v>13.49503119</v>
      </c>
      <c r="H74" s="221">
        <f>C74-'Wastewater Rate and Budget'!F73-'Approved Water Rate 1'!F72</f>
        <v>20.56383244</v>
      </c>
      <c r="I74" s="222">
        <f>D74-'Wastewater Rate and Budget'!F73-'Approved Water Rate 1'!F72</f>
        <v>27.97183574</v>
      </c>
      <c r="J74" s="19">
        <f>E74-'Wastewater Rate and Budget'!F73-'Approved Water Rate 1'!F72</f>
        <v>35.73543167</v>
      </c>
      <c r="K74" s="19">
        <f>F74-'Wastewater Rate and Budget'!F73-'Approved Water Rate 1'!F72</f>
        <v>50.40660069</v>
      </c>
      <c r="L74" s="223">
        <f>'Wastewater Rate and Budget'!G73+'Tiered Water Rate 2 April 2023'!N72</f>
        <v>141.8755</v>
      </c>
      <c r="M74" s="22">
        <f>'Wastewater Rate and Budget'!H73+'Tiered Water Rate 2 April 2023'!O72</f>
        <v>147.5205</v>
      </c>
      <c r="N74" s="23">
        <f>'Wastewater Rate and Budget'!I73+'Tiered Water Rate 2 April 2023'!P72</f>
        <v>153.44775</v>
      </c>
      <c r="O74" s="24">
        <f>'Wastewater Rate and Budget'!J73+'Tiered Water Rate 2 April 2023'!Q72</f>
        <v>159.6713625</v>
      </c>
      <c r="P74" s="25">
        <f>'Wastewater Rate and Budget'!K73+'Tiered Water Rate 2 April 2023'!R72</f>
        <v>172.7409488</v>
      </c>
      <c r="Q74" s="19">
        <f>L74-'Wastewater Rate and Budget'!F73-'Not Approved Water Rate Tiered '!L72</f>
        <v>6.8755</v>
      </c>
      <c r="R74" s="19">
        <f>M74-'Wastewater Rate and Budget'!F73-'Tiered Water Rate 2 April 2023'!M72</f>
        <v>34.5205</v>
      </c>
      <c r="S74" s="19">
        <f>N74-'Wastewater Rate and Budget'!F73-'Tiered Water Rate 2 April 2023'!M72</f>
        <v>40.44775</v>
      </c>
      <c r="T74" s="19">
        <f>O74-'Wastewater Rate and Budget'!F73-'Tiered Water Rate 2 April 2023'!M72</f>
        <v>46.6713625</v>
      </c>
      <c r="U74" s="19">
        <f>P74-'Wastewater Rate and Budget'!F73-'Tiered Water Rate 2 April 2023'!M72</f>
        <v>59.74094875</v>
      </c>
    </row>
    <row r="75" ht="14.25" customHeight="1">
      <c r="A75" s="70" t="s">
        <v>143</v>
      </c>
      <c r="B75" s="216">
        <f>'Wastewater Rate and Budget'!G74+'Approved Water Rate 1'!G73</f>
        <v>156.8757297</v>
      </c>
      <c r="C75" s="217">
        <f>'Wastewater Rate and Budget'!H74+'Approved Water Rate 1'!H73</f>
        <v>164.2797589</v>
      </c>
      <c r="D75" s="218">
        <f>'Wastewater Rate and Budget'!I74+'Approved Water Rate 1'!I73</f>
        <v>172.0363993</v>
      </c>
      <c r="E75" s="219">
        <f>'Wastewater Rate and Budget'!J74+'Approved Water Rate 1'!J73</f>
        <v>180.1625777</v>
      </c>
      <c r="F75" s="220">
        <f>'Wastewater Rate and Budget'!K74+'Approved Water Rate 1'!K73</f>
        <v>195.2108326</v>
      </c>
      <c r="G75" s="221">
        <f>B75-'Wastewater Rate and Budget'!F74-'Approved Water Rate 1'!F73</f>
        <v>-0.1242702763</v>
      </c>
      <c r="H75" s="221">
        <f>C75-'Wastewater Rate and Budget'!F74-'Approved Water Rate 1'!F73</f>
        <v>7.279758913</v>
      </c>
      <c r="I75" s="222">
        <f>D75-'Wastewater Rate and Budget'!F74-'Approved Water Rate 1'!F73</f>
        <v>15.03639927</v>
      </c>
      <c r="J75" s="19">
        <f>E75-'Wastewater Rate and Budget'!F74-'Approved Water Rate 1'!F73</f>
        <v>23.16257774</v>
      </c>
      <c r="K75" s="19">
        <f>F75-'Wastewater Rate and Budget'!F74-'Approved Water Rate 1'!F73</f>
        <v>38.2108326</v>
      </c>
      <c r="L75" s="223">
        <f>'Wastewater Rate and Budget'!G74+'Tiered Water Rate 2 April 2023'!N73</f>
        <v>136.917</v>
      </c>
      <c r="M75" s="22">
        <f>'Wastewater Rate and Budget'!H74+'Tiered Water Rate 2 April 2023'!O73</f>
        <v>142.562</v>
      </c>
      <c r="N75" s="23">
        <f>'Wastewater Rate and Budget'!I74+'Tiered Water Rate 2 April 2023'!P73</f>
        <v>148.48925</v>
      </c>
      <c r="O75" s="24">
        <f>'Wastewater Rate and Budget'!J74+'Tiered Water Rate 2 April 2023'!Q73</f>
        <v>154.7128625</v>
      </c>
      <c r="P75" s="25">
        <f>'Wastewater Rate and Budget'!K74+'Tiered Water Rate 2 April 2023'!R73</f>
        <v>167.7824488</v>
      </c>
      <c r="Q75" s="19">
        <f>L75-'Wastewater Rate and Budget'!F74-'Not Approved Water Rate Tiered '!L73</f>
        <v>-20.083</v>
      </c>
      <c r="R75" s="19">
        <f>M75-'Wastewater Rate and Budget'!F74-'Tiered Water Rate 2 April 2023'!M73</f>
        <v>40.562</v>
      </c>
      <c r="S75" s="19">
        <f>N75-'Wastewater Rate and Budget'!F74-'Tiered Water Rate 2 April 2023'!M73</f>
        <v>46.48925</v>
      </c>
      <c r="T75" s="19">
        <f>O75-'Wastewater Rate and Budget'!F74-'Tiered Water Rate 2 April 2023'!M73</f>
        <v>52.7128625</v>
      </c>
      <c r="U75" s="19">
        <f>P75-'Wastewater Rate and Budget'!F74-'Tiered Water Rate 2 April 2023'!M73</f>
        <v>65.78244875</v>
      </c>
    </row>
    <row r="76" ht="14.25" customHeight="1">
      <c r="A76" s="70" t="s">
        <v>144</v>
      </c>
      <c r="B76" s="216">
        <f>'Wastewater Rate and Budget'!G75+'Approved Water Rate 1'!G74</f>
        <v>138.0101604</v>
      </c>
      <c r="C76" s="217">
        <f>'Wastewater Rate and Budget'!H75+'Approved Water Rate 1'!H74</f>
        <v>144.6595668</v>
      </c>
      <c r="D76" s="218">
        <f>'Wastewater Rate and Budget'!I75+'Approved Water Rate 1'!I74</f>
        <v>151.6313995</v>
      </c>
      <c r="E76" s="219">
        <f>'Wastewater Rate and Budget'!J75+'Approved Water Rate 1'!J74</f>
        <v>158.941378</v>
      </c>
      <c r="F76" s="220">
        <f>'Wastewater Rate and Budget'!K75+'Approved Water Rate 1'!K74</f>
        <v>173.1407849</v>
      </c>
      <c r="G76" s="221">
        <f>B76-'Wastewater Rate and Budget'!F75-'Approved Water Rate 1'!F74</f>
        <v>25.01016043</v>
      </c>
      <c r="H76" s="221">
        <f>C76-'Wastewater Rate and Budget'!F75-'Approved Water Rate 1'!F74</f>
        <v>31.65956684</v>
      </c>
      <c r="I76" s="222">
        <f>D76-'Wastewater Rate and Budget'!F75-'Approved Water Rate 1'!F74</f>
        <v>38.63139952</v>
      </c>
      <c r="J76" s="19">
        <f>E76-'Wastewater Rate and Budget'!F75-'Approved Water Rate 1'!F74</f>
        <v>45.941378</v>
      </c>
      <c r="K76" s="19">
        <f>F76-'Wastewater Rate and Budget'!F75-'Approved Water Rate 1'!F74</f>
        <v>60.14078487</v>
      </c>
      <c r="L76" s="223">
        <f>'Wastewater Rate and Budget'!G75+'Tiered Water Rate 2 April 2023'!N74</f>
        <v>122.3</v>
      </c>
      <c r="M76" s="22">
        <f>'Wastewater Rate and Budget'!H75+'Tiered Water Rate 2 April 2023'!O74</f>
        <v>127.945</v>
      </c>
      <c r="N76" s="23">
        <f>'Wastewater Rate and Budget'!I75+'Tiered Water Rate 2 April 2023'!P74</f>
        <v>133.87225</v>
      </c>
      <c r="O76" s="24">
        <f>'Wastewater Rate and Budget'!J75+'Tiered Water Rate 2 April 2023'!Q74</f>
        <v>140.0958625</v>
      </c>
      <c r="P76" s="25">
        <f>'Wastewater Rate and Budget'!K75+'Tiered Water Rate 2 April 2023'!R74</f>
        <v>153.1654488</v>
      </c>
      <c r="Q76" s="19">
        <f>L76-'Wastewater Rate and Budget'!F75-'Not Approved Water Rate Tiered '!L74</f>
        <v>9.3</v>
      </c>
      <c r="R76" s="19">
        <f>M76-'Wastewater Rate and Budget'!F75-'Tiered Water Rate 2 April 2023'!M74</f>
        <v>25.945</v>
      </c>
      <c r="S76" s="19">
        <f>N76-'Wastewater Rate and Budget'!F75-'Tiered Water Rate 2 April 2023'!M74</f>
        <v>31.87225</v>
      </c>
      <c r="T76" s="19">
        <f>O76-'Wastewater Rate and Budget'!F75-'Tiered Water Rate 2 April 2023'!M74</f>
        <v>38.0958625</v>
      </c>
      <c r="U76" s="19">
        <f>P76-'Wastewater Rate and Budget'!F75-'Tiered Water Rate 2 April 2023'!M74</f>
        <v>51.16544875</v>
      </c>
    </row>
    <row r="77" ht="14.25" customHeight="1">
      <c r="A77" s="70" t="s">
        <v>145</v>
      </c>
      <c r="B77" s="216">
        <f>'Wastewater Rate and Budget'!G76+'Approved Water Rate 1'!G75</f>
        <v>181.15</v>
      </c>
      <c r="C77" s="217">
        <f>'Wastewater Rate and Budget'!H76+'Approved Water Rate 1'!H75</f>
        <v>189.525</v>
      </c>
      <c r="D77" s="218">
        <f>'Wastewater Rate and Budget'!I76+'Approved Water Rate 1'!I75</f>
        <v>198.29145</v>
      </c>
      <c r="E77" s="219">
        <f>'Wastewater Rate and Budget'!J76+'Approved Water Rate 1'!J75</f>
        <v>207.4678305</v>
      </c>
      <c r="F77" s="220">
        <f>'Wastewater Rate and Budget'!K76+'Approved Water Rate 1'!K75</f>
        <v>223.6082955</v>
      </c>
      <c r="G77" s="221">
        <f>B77-'Wastewater Rate and Budget'!F76-'Approved Water Rate 1'!F75</f>
        <v>-19.85</v>
      </c>
      <c r="H77" s="221">
        <f>C77-'Wastewater Rate and Budget'!F76-'Approved Water Rate 1'!F75</f>
        <v>-11.475</v>
      </c>
      <c r="I77" s="222">
        <f>D77-'Wastewater Rate and Budget'!F76-'Approved Water Rate 1'!F75</f>
        <v>-2.70855</v>
      </c>
      <c r="J77" s="19">
        <f>E77-'Wastewater Rate and Budget'!F76-'Approved Water Rate 1'!F75</f>
        <v>6.4678305</v>
      </c>
      <c r="K77" s="19">
        <f>F77-'Wastewater Rate and Budget'!F76-'Approved Water Rate 1'!F75</f>
        <v>22.60829547</v>
      </c>
      <c r="L77" s="223">
        <f>'Wastewater Rate and Budget'!G76+'Tiered Water Rate 2 April 2023'!N75</f>
        <v>162.5276525</v>
      </c>
      <c r="M77" s="22">
        <f>'Wastewater Rate and Budget'!H76+'Tiered Water Rate 2 April 2023'!O75</f>
        <v>168.1726525</v>
      </c>
      <c r="N77" s="23">
        <f>'Wastewater Rate and Budget'!I76+'Tiered Water Rate 2 April 2023'!P75</f>
        <v>174.0999025</v>
      </c>
      <c r="O77" s="24">
        <f>'Wastewater Rate and Budget'!J76+'Tiered Water Rate 2 April 2023'!Q75</f>
        <v>180.323515</v>
      </c>
      <c r="P77" s="25">
        <f>'Wastewater Rate and Budget'!K76+'Tiered Water Rate 2 April 2023'!R75</f>
        <v>193.3931013</v>
      </c>
      <c r="Q77" s="19">
        <f>L77-'Wastewater Rate and Budget'!F76-'Not Approved Water Rate Tiered '!L75</f>
        <v>-27.4723475</v>
      </c>
      <c r="R77" s="19">
        <f>M77-'Wastewater Rate and Budget'!F76-'Tiered Water Rate 2 April 2023'!M75</f>
        <v>22.1726525</v>
      </c>
      <c r="S77" s="19">
        <f>N77-'Wastewater Rate and Budget'!F76-'Tiered Water Rate 2 April 2023'!M75</f>
        <v>28.0999025</v>
      </c>
      <c r="T77" s="19">
        <f>O77-'Wastewater Rate and Budget'!F76-'Tiered Water Rate 2 April 2023'!M75</f>
        <v>34.323515</v>
      </c>
      <c r="U77" s="19">
        <f>P77-'Wastewater Rate and Budget'!F76-'Tiered Water Rate 2 April 2023'!M75</f>
        <v>47.39310125</v>
      </c>
    </row>
    <row r="78" ht="14.25" customHeight="1">
      <c r="A78" s="70" t="s">
        <v>146</v>
      </c>
      <c r="B78" s="216">
        <f>'Wastewater Rate and Budget'!G77+'Approved Water Rate 1'!G76</f>
        <v>162.95</v>
      </c>
      <c r="C78" s="217">
        <f>'Wastewater Rate and Budget'!H77+'Approved Water Rate 1'!H76</f>
        <v>170.597</v>
      </c>
      <c r="D78" s="218">
        <f>'Wastewater Rate and Budget'!I77+'Approved Water Rate 1'!I76</f>
        <v>178.60633</v>
      </c>
      <c r="E78" s="219">
        <f>'Wastewater Rate and Budget'!J77+'Approved Water Rate 1'!J76</f>
        <v>186.9953057</v>
      </c>
      <c r="F78" s="220">
        <f>'Wastewater Rate and Budget'!K77+'Approved Water Rate 1'!K76</f>
        <v>202.3168697</v>
      </c>
      <c r="G78" s="221">
        <f>B78-'Wastewater Rate and Budget'!F77-'Approved Water Rate 1'!F76</f>
        <v>5.95</v>
      </c>
      <c r="H78" s="221">
        <f>C78-'Wastewater Rate and Budget'!F77-'Approved Water Rate 1'!F76</f>
        <v>13.597</v>
      </c>
      <c r="I78" s="222">
        <f>D78-'Wastewater Rate and Budget'!F77-'Approved Water Rate 1'!F76</f>
        <v>21.60633</v>
      </c>
      <c r="J78" s="19">
        <f>E78-'Wastewater Rate and Budget'!F77-'Approved Water Rate 1'!F76</f>
        <v>29.9953057</v>
      </c>
      <c r="K78" s="19">
        <f>F78-'Wastewater Rate and Budget'!F77-'Approved Water Rate 1'!F76</f>
        <v>45.31686968</v>
      </c>
      <c r="L78" s="223">
        <f>'Wastewater Rate and Budget'!G77+'Tiered Water Rate 2 April 2023'!N76</f>
        <v>136.917</v>
      </c>
      <c r="M78" s="22">
        <f>'Wastewater Rate and Budget'!H77+'Tiered Water Rate 2 April 2023'!O76</f>
        <v>142.562</v>
      </c>
      <c r="N78" s="23">
        <f>'Wastewater Rate and Budget'!I77+'Tiered Water Rate 2 April 2023'!P76</f>
        <v>148.48925</v>
      </c>
      <c r="O78" s="24">
        <f>'Wastewater Rate and Budget'!J77+'Tiered Water Rate 2 April 2023'!Q76</f>
        <v>154.7128625</v>
      </c>
      <c r="P78" s="25">
        <f>'Wastewater Rate and Budget'!K77+'Tiered Water Rate 2 April 2023'!R76</f>
        <v>167.7824488</v>
      </c>
      <c r="Q78" s="19">
        <f>L78-'Wastewater Rate and Budget'!F77-'Not Approved Water Rate Tiered '!L76</f>
        <v>-20.083</v>
      </c>
      <c r="R78" s="19">
        <f>M78-'Wastewater Rate and Budget'!F77-'Tiered Water Rate 2 April 2023'!M76</f>
        <v>40.562</v>
      </c>
      <c r="S78" s="19">
        <f>N78-'Wastewater Rate and Budget'!F77-'Tiered Water Rate 2 April 2023'!M76</f>
        <v>46.48925</v>
      </c>
      <c r="T78" s="19">
        <f>O78-'Wastewater Rate and Budget'!F77-'Tiered Water Rate 2 April 2023'!M76</f>
        <v>52.7128625</v>
      </c>
      <c r="U78" s="19">
        <f>P78-'Wastewater Rate and Budget'!F77-'Tiered Water Rate 2 April 2023'!M76</f>
        <v>65.78244875</v>
      </c>
    </row>
    <row r="79" ht="14.25" customHeight="1">
      <c r="A79" s="70" t="s">
        <v>147</v>
      </c>
      <c r="B79" s="216">
        <f>'Wastewater Rate and Budget'!G78+'Approved Water Rate 1'!G77</f>
        <v>135.65</v>
      </c>
      <c r="C79" s="217">
        <f>'Wastewater Rate and Budget'!H78+'Approved Water Rate 1'!H77</f>
        <v>142.205</v>
      </c>
      <c r="D79" s="218">
        <f>'Wastewater Rate and Budget'!I78+'Approved Water Rate 1'!I77</f>
        <v>149.07865</v>
      </c>
      <c r="E79" s="219">
        <f>'Wastewater Rate and Budget'!J78+'Approved Water Rate 1'!J77</f>
        <v>156.2865185</v>
      </c>
      <c r="F79" s="220">
        <f>'Wastewater Rate and Budget'!K78+'Approved Water Rate 1'!K77</f>
        <v>170.379731</v>
      </c>
      <c r="G79" s="221">
        <f>B79-'Wastewater Rate and Budget'!F78-'Approved Water Rate 1'!F77</f>
        <v>33.65</v>
      </c>
      <c r="H79" s="221">
        <f>C79-'Wastewater Rate and Budget'!F78-'Approved Water Rate 1'!F77</f>
        <v>40.205</v>
      </c>
      <c r="I79" s="222">
        <f>D79-'Wastewater Rate and Budget'!F78-'Approved Water Rate 1'!F77</f>
        <v>47.07865</v>
      </c>
      <c r="J79" s="19">
        <f>E79-'Wastewater Rate and Budget'!F78-'Approved Water Rate 1'!F77</f>
        <v>54.2865185</v>
      </c>
      <c r="K79" s="19">
        <f>F79-'Wastewater Rate and Budget'!F78-'Approved Water Rate 1'!F77</f>
        <v>68.37973099</v>
      </c>
      <c r="L79" s="223">
        <f>'Wastewater Rate and Budget'!G78+'Tiered Water Rate 2 April 2023'!N77</f>
        <v>136.917</v>
      </c>
      <c r="M79" s="22">
        <f>'Wastewater Rate and Budget'!H78+'Tiered Water Rate 2 April 2023'!O77</f>
        <v>142.562</v>
      </c>
      <c r="N79" s="23">
        <f>'Wastewater Rate and Budget'!I78+'Tiered Water Rate 2 April 2023'!P77</f>
        <v>148.48925</v>
      </c>
      <c r="O79" s="24">
        <f>'Wastewater Rate and Budget'!J78+'Tiered Water Rate 2 April 2023'!Q77</f>
        <v>154.7128625</v>
      </c>
      <c r="P79" s="25">
        <f>'Wastewater Rate and Budget'!K78+'Tiered Water Rate 2 April 2023'!R77</f>
        <v>167.7824488</v>
      </c>
      <c r="Q79" s="19">
        <f>L79-'Wastewater Rate and Budget'!F78-'Not Approved Water Rate Tiered '!L77</f>
        <v>34.917</v>
      </c>
      <c r="R79" s="19">
        <f>M79-'Wastewater Rate and Budget'!F78-'Tiered Water Rate 2 April 2023'!M77</f>
        <v>40.562</v>
      </c>
      <c r="S79" s="19">
        <f>N79-'Wastewater Rate and Budget'!F78-'Tiered Water Rate 2 April 2023'!M77</f>
        <v>46.48925</v>
      </c>
      <c r="T79" s="19">
        <f>O79-'Wastewater Rate and Budget'!F78-'Tiered Water Rate 2 April 2023'!M77</f>
        <v>52.7128625</v>
      </c>
      <c r="U79" s="19">
        <f>P79-'Wastewater Rate and Budget'!F78-'Tiered Water Rate 2 April 2023'!M77</f>
        <v>65.78244875</v>
      </c>
    </row>
    <row r="80" ht="14.25" customHeight="1">
      <c r="A80" s="70" t="s">
        <v>148</v>
      </c>
      <c r="B80" s="216">
        <f>'Wastewater Rate and Budget'!G79+'Approved Water Rate 1'!G78</f>
        <v>140.2</v>
      </c>
      <c r="C80" s="217">
        <f>'Wastewater Rate and Budget'!H79+'Approved Water Rate 1'!H78</f>
        <v>146.937</v>
      </c>
      <c r="D80" s="218">
        <f>'Wastewater Rate and Budget'!I79+'Approved Water Rate 1'!I78</f>
        <v>153.99993</v>
      </c>
      <c r="E80" s="219">
        <f>'Wastewater Rate and Budget'!J79+'Approved Water Rate 1'!J78</f>
        <v>161.4046497</v>
      </c>
      <c r="F80" s="220">
        <f>'Wastewater Rate and Budget'!K79+'Approved Water Rate 1'!K78</f>
        <v>175.7025874</v>
      </c>
      <c r="G80" s="221">
        <f>B80-'Wastewater Rate and Budget'!F79-'Approved Water Rate 1'!F78</f>
        <v>38.2</v>
      </c>
      <c r="H80" s="221">
        <f>C80-'Wastewater Rate and Budget'!F79-'Approved Water Rate 1'!F78</f>
        <v>44.937</v>
      </c>
      <c r="I80" s="222">
        <f>D80-'Wastewater Rate and Budget'!F79-'Approved Water Rate 1'!F78</f>
        <v>51.99993</v>
      </c>
      <c r="J80" s="19">
        <f>E80-'Wastewater Rate and Budget'!F79-'Approved Water Rate 1'!F78</f>
        <v>59.4046497</v>
      </c>
      <c r="K80" s="19">
        <f>F80-'Wastewater Rate and Budget'!F79-'Approved Water Rate 1'!F78</f>
        <v>73.70258744</v>
      </c>
      <c r="L80" s="223">
        <f>'Wastewater Rate and Budget'!G79+'Tiered Water Rate 2 April 2023'!N78</f>
        <v>117.6</v>
      </c>
      <c r="M80" s="22">
        <f>'Wastewater Rate and Budget'!H79+'Tiered Water Rate 2 April 2023'!O78</f>
        <v>123.245</v>
      </c>
      <c r="N80" s="23">
        <f>'Wastewater Rate and Budget'!I79+'Tiered Water Rate 2 April 2023'!P78</f>
        <v>129.17225</v>
      </c>
      <c r="O80" s="24">
        <f>'Wastewater Rate and Budget'!J79+'Tiered Water Rate 2 April 2023'!Q78</f>
        <v>135.3958625</v>
      </c>
      <c r="P80" s="25">
        <f>'Wastewater Rate and Budget'!K79+'Tiered Water Rate 2 April 2023'!R78</f>
        <v>148.4654488</v>
      </c>
      <c r="Q80" s="19">
        <f>L80-'Wastewater Rate and Budget'!F79-'Not Approved Water Rate Tiered '!L78</f>
        <v>15.6</v>
      </c>
      <c r="R80" s="19">
        <f>M80-'Wastewater Rate and Budget'!F79-'Tiered Water Rate 2 April 2023'!M78</f>
        <v>21.245</v>
      </c>
      <c r="S80" s="19">
        <f>N80-'Wastewater Rate and Budget'!F79-'Tiered Water Rate 2 April 2023'!M78</f>
        <v>27.17225</v>
      </c>
      <c r="T80" s="19">
        <f>O80-'Wastewater Rate and Budget'!F79-'Tiered Water Rate 2 April 2023'!M78</f>
        <v>33.3958625</v>
      </c>
      <c r="U80" s="19">
        <f>P80-'Wastewater Rate and Budget'!F79-'Tiered Water Rate 2 April 2023'!M78</f>
        <v>46.46544875</v>
      </c>
    </row>
    <row r="81" ht="14.25" customHeight="1">
      <c r="A81" s="70" t="s">
        <v>149</v>
      </c>
      <c r="B81" s="216">
        <f>'Wastewater Rate and Budget'!G80+'Approved Water Rate 1'!G79</f>
        <v>126.55</v>
      </c>
      <c r="C81" s="217">
        <f>'Wastewater Rate and Budget'!H80+'Approved Water Rate 1'!H79</f>
        <v>132.741</v>
      </c>
      <c r="D81" s="218">
        <f>'Wastewater Rate and Budget'!I80+'Approved Water Rate 1'!I79</f>
        <v>139.23609</v>
      </c>
      <c r="E81" s="219">
        <f>'Wastewater Rate and Budget'!J80+'Approved Water Rate 1'!J79</f>
        <v>146.0502561</v>
      </c>
      <c r="F81" s="220">
        <f>'Wastewater Rate and Budget'!K80+'Approved Water Rate 1'!K79</f>
        <v>159.7340181</v>
      </c>
      <c r="G81" s="221">
        <f>B81-'Wastewater Rate and Budget'!F80-'Approved Water Rate 1'!F79</f>
        <v>-85.45</v>
      </c>
      <c r="H81" s="221">
        <f>C81-'Wastewater Rate and Budget'!F80-'Approved Water Rate 1'!F79</f>
        <v>-79.259</v>
      </c>
      <c r="I81" s="222">
        <f>D81-'Wastewater Rate and Budget'!F80-'Approved Water Rate 1'!F79</f>
        <v>-72.76391</v>
      </c>
      <c r="J81" s="19">
        <f>E81-'Wastewater Rate and Budget'!F80-'Approved Water Rate 1'!F79</f>
        <v>-65.9497439</v>
      </c>
      <c r="K81" s="19">
        <f>F81-'Wastewater Rate and Budget'!F80-'Approved Water Rate 1'!F79</f>
        <v>-52.26598191</v>
      </c>
      <c r="L81" s="223">
        <f>'Wastewater Rate and Budget'!G80+'Tiered Water Rate 2 April 2023'!N79</f>
        <v>131.9585</v>
      </c>
      <c r="M81" s="22">
        <f>'Wastewater Rate and Budget'!H80+'Tiered Water Rate 2 April 2023'!O79</f>
        <v>137.6035</v>
      </c>
      <c r="N81" s="23">
        <f>'Wastewater Rate and Budget'!I80+'Tiered Water Rate 2 April 2023'!P79</f>
        <v>143.53075</v>
      </c>
      <c r="O81" s="24">
        <f>'Wastewater Rate and Budget'!J80+'Tiered Water Rate 2 April 2023'!Q79</f>
        <v>149.7543625</v>
      </c>
      <c r="P81" s="25">
        <f>'Wastewater Rate and Budget'!K80+'Tiered Water Rate 2 April 2023'!R79</f>
        <v>162.8239488</v>
      </c>
      <c r="Q81" s="19">
        <f>L81-'Wastewater Rate and Budget'!F80-'Not Approved Water Rate Tiered '!L79</f>
        <v>-80.0415</v>
      </c>
      <c r="R81" s="19">
        <f>M81-'Wastewater Rate and Budget'!F80-'Tiered Water Rate 2 April 2023'!M79</f>
        <v>-74.3965</v>
      </c>
      <c r="S81" s="19">
        <f>N81-'Wastewater Rate and Budget'!F80-'Tiered Water Rate 2 April 2023'!M79</f>
        <v>-68.46925</v>
      </c>
      <c r="T81" s="19">
        <f>O81-'Wastewater Rate and Budget'!F80-'Tiered Water Rate 2 April 2023'!M79</f>
        <v>-62.2456375</v>
      </c>
      <c r="U81" s="19">
        <f>P81-'Wastewater Rate and Budget'!F80-'Tiered Water Rate 2 April 2023'!M79</f>
        <v>-49.17605125</v>
      </c>
    </row>
    <row r="82" ht="14.25" customHeight="1">
      <c r="A82" s="70" t="s">
        <v>150</v>
      </c>
      <c r="B82" s="216">
        <f>'Wastewater Rate and Budget'!G81+'Approved Water Rate 1'!G80</f>
        <v>126.55</v>
      </c>
      <c r="C82" s="217">
        <f>'Wastewater Rate and Budget'!H81+'Approved Water Rate 1'!H80</f>
        <v>132.741</v>
      </c>
      <c r="D82" s="218">
        <f>'Wastewater Rate and Budget'!I81+'Approved Water Rate 1'!I80</f>
        <v>139.23609</v>
      </c>
      <c r="E82" s="219">
        <f>'Wastewater Rate and Budget'!J81+'Approved Water Rate 1'!J80</f>
        <v>146.0502561</v>
      </c>
      <c r="F82" s="220">
        <f>'Wastewater Rate and Budget'!K81+'Approved Water Rate 1'!K80</f>
        <v>159.7340181</v>
      </c>
      <c r="G82" s="221">
        <f>B82-'Wastewater Rate and Budget'!F81-'Approved Water Rate 1'!F80</f>
        <v>24.55</v>
      </c>
      <c r="H82" s="221">
        <f>C82-'Wastewater Rate and Budget'!F81-'Approved Water Rate 1'!F80</f>
        <v>30.741</v>
      </c>
      <c r="I82" s="222">
        <f>D82-'Wastewater Rate and Budget'!F81-'Approved Water Rate 1'!F80</f>
        <v>37.23609</v>
      </c>
      <c r="J82" s="19">
        <f>E82-'Wastewater Rate and Budget'!F81-'Approved Water Rate 1'!F80</f>
        <v>44.0502561</v>
      </c>
      <c r="K82" s="19">
        <f>F82-'Wastewater Rate and Budget'!F81-'Approved Water Rate 1'!F80</f>
        <v>57.73401809</v>
      </c>
      <c r="L82" s="223">
        <f>'Wastewater Rate and Budget'!G81+'Tiered Water Rate 2 April 2023'!N80</f>
        <v>127</v>
      </c>
      <c r="M82" s="22">
        <f>'Wastewater Rate and Budget'!H81+'Tiered Water Rate 2 April 2023'!O80</f>
        <v>132.645</v>
      </c>
      <c r="N82" s="23">
        <f>'Wastewater Rate and Budget'!I81+'Tiered Water Rate 2 April 2023'!P80</f>
        <v>138.57225</v>
      </c>
      <c r="O82" s="24">
        <f>'Wastewater Rate and Budget'!J81+'Tiered Water Rate 2 April 2023'!Q80</f>
        <v>144.7958625</v>
      </c>
      <c r="P82" s="25">
        <f>'Wastewater Rate and Budget'!K81+'Tiered Water Rate 2 April 2023'!R80</f>
        <v>157.8654488</v>
      </c>
      <c r="Q82" s="19">
        <f>L82-'Wastewater Rate and Budget'!F81-'Not Approved Water Rate Tiered '!L80</f>
        <v>25</v>
      </c>
      <c r="R82" s="19">
        <f>M82-'Wastewater Rate and Budget'!F81-'Tiered Water Rate 2 April 2023'!M80</f>
        <v>30.645</v>
      </c>
      <c r="S82" s="19">
        <f>N82-'Wastewater Rate and Budget'!F81-'Tiered Water Rate 2 April 2023'!M80</f>
        <v>36.57225</v>
      </c>
      <c r="T82" s="19">
        <f>O82-'Wastewater Rate and Budget'!F81-'Tiered Water Rate 2 April 2023'!M80</f>
        <v>42.7958625</v>
      </c>
      <c r="U82" s="19">
        <f>P82-'Wastewater Rate and Budget'!F81-'Tiered Water Rate 2 April 2023'!M80</f>
        <v>55.86544875</v>
      </c>
    </row>
    <row r="83" ht="14.25" customHeight="1">
      <c r="A83" s="70" t="s">
        <v>151</v>
      </c>
      <c r="B83" s="216">
        <f>'Wastewater Rate and Budget'!G82+'Approved Water Rate 1'!G81</f>
        <v>144.75</v>
      </c>
      <c r="C83" s="217">
        <f>'Wastewater Rate and Budget'!H82+'Approved Water Rate 1'!H81</f>
        <v>151.669</v>
      </c>
      <c r="D83" s="218">
        <f>'Wastewater Rate and Budget'!I82+'Approved Water Rate 1'!I81</f>
        <v>158.92121</v>
      </c>
      <c r="E83" s="219">
        <f>'Wastewater Rate and Budget'!J82+'Approved Water Rate 1'!J81</f>
        <v>166.5227809</v>
      </c>
      <c r="F83" s="220">
        <f>'Wastewater Rate and Budget'!K82+'Approved Water Rate 1'!K81</f>
        <v>181.0254439</v>
      </c>
      <c r="G83" s="221">
        <f>B83-'Wastewater Rate and Budget'!F82-'Approved Water Rate 1'!F81</f>
        <v>31.75</v>
      </c>
      <c r="H83" s="221">
        <f>C83-'Wastewater Rate and Budget'!F82-'Approved Water Rate 1'!F81</f>
        <v>38.669</v>
      </c>
      <c r="I83" s="222">
        <f>D83-'Wastewater Rate and Budget'!F82-'Approved Water Rate 1'!F81</f>
        <v>45.92121</v>
      </c>
      <c r="J83" s="19">
        <f>E83-'Wastewater Rate and Budget'!F82-'Approved Water Rate 1'!F81</f>
        <v>53.5227809</v>
      </c>
      <c r="K83" s="19">
        <f>F83-'Wastewater Rate and Budget'!F82-'Approved Water Rate 1'!F81</f>
        <v>68.02544389</v>
      </c>
      <c r="L83" s="223">
        <f>'Wastewater Rate and Budget'!G82+'Tiered Water Rate 2 April 2023'!N81</f>
        <v>152.0652175</v>
      </c>
      <c r="M83" s="22">
        <f>'Wastewater Rate and Budget'!H82+'Tiered Water Rate 2 April 2023'!O81</f>
        <v>157.7102175</v>
      </c>
      <c r="N83" s="23">
        <f>'Wastewater Rate and Budget'!I82+'Tiered Water Rate 2 April 2023'!P81</f>
        <v>163.6374675</v>
      </c>
      <c r="O83" s="24">
        <f>'Wastewater Rate and Budget'!J82+'Tiered Water Rate 2 April 2023'!Q81</f>
        <v>169.86108</v>
      </c>
      <c r="P83" s="25">
        <f>'Wastewater Rate and Budget'!K82+'Tiered Water Rate 2 April 2023'!R81</f>
        <v>182.9306663</v>
      </c>
      <c r="Q83" s="19">
        <f>L83-'Wastewater Rate and Budget'!F82-'Not Approved Water Rate Tiered '!L81</f>
        <v>39.0652175</v>
      </c>
      <c r="R83" s="19">
        <f>M83-'Wastewater Rate and Budget'!F82-'Tiered Water Rate 2 April 2023'!M81</f>
        <v>33.7102175</v>
      </c>
      <c r="S83" s="19">
        <f>N83-'Wastewater Rate and Budget'!F82-'Tiered Water Rate 2 April 2023'!M81</f>
        <v>39.6374675</v>
      </c>
      <c r="T83" s="19">
        <f>O83-'Wastewater Rate and Budget'!F82-'Tiered Water Rate 2 April 2023'!M81</f>
        <v>45.86108</v>
      </c>
      <c r="U83" s="19">
        <f>P83-'Wastewater Rate and Budget'!F82-'Tiered Water Rate 2 April 2023'!M81</f>
        <v>58.93066625</v>
      </c>
    </row>
    <row r="84" ht="14.25" customHeight="1">
      <c r="A84" s="70" t="s">
        <v>152</v>
      </c>
      <c r="B84" s="216">
        <f>'Wastewater Rate and Budget'!G83+'Approved Water Rate 1'!G82</f>
        <v>144.75</v>
      </c>
      <c r="C84" s="217">
        <f>'Wastewater Rate and Budget'!H83+'Approved Water Rate 1'!H82</f>
        <v>151.669</v>
      </c>
      <c r="D84" s="218">
        <f>'Wastewater Rate and Budget'!I83+'Approved Water Rate 1'!I82</f>
        <v>158.92121</v>
      </c>
      <c r="E84" s="219">
        <f>'Wastewater Rate and Budget'!J83+'Approved Water Rate 1'!J82</f>
        <v>166.5227809</v>
      </c>
      <c r="F84" s="220">
        <f>'Wastewater Rate and Budget'!K83+'Approved Water Rate 1'!K82</f>
        <v>181.0254439</v>
      </c>
      <c r="G84" s="221">
        <f>B84-'Wastewater Rate and Budget'!F83-'Approved Water Rate 1'!F82</f>
        <v>31.75</v>
      </c>
      <c r="H84" s="221">
        <f>C84-'Wastewater Rate and Budget'!F83-'Approved Water Rate 1'!F82</f>
        <v>38.669</v>
      </c>
      <c r="I84" s="222">
        <f>D84-'Wastewater Rate and Budget'!F83-'Approved Water Rate 1'!F82</f>
        <v>45.92121</v>
      </c>
      <c r="J84" s="19">
        <f>E84-'Wastewater Rate and Budget'!F83-'Approved Water Rate 1'!F82</f>
        <v>53.5227809</v>
      </c>
      <c r="K84" s="19">
        <f>F84-'Wastewater Rate and Budget'!F83-'Approved Water Rate 1'!F82</f>
        <v>68.02544389</v>
      </c>
      <c r="L84" s="223">
        <f>'Wastewater Rate and Budget'!G83+'Tiered Water Rate 2 April 2023'!N82</f>
        <v>162.5276525</v>
      </c>
      <c r="M84" s="22">
        <f>'Wastewater Rate and Budget'!H83+'Tiered Water Rate 2 April 2023'!O82</f>
        <v>168.1726525</v>
      </c>
      <c r="N84" s="23">
        <f>'Wastewater Rate and Budget'!I83+'Tiered Water Rate 2 April 2023'!P82</f>
        <v>174.0999025</v>
      </c>
      <c r="O84" s="24">
        <f>'Wastewater Rate and Budget'!J83+'Tiered Water Rate 2 April 2023'!Q82</f>
        <v>180.323515</v>
      </c>
      <c r="P84" s="25">
        <f>'Wastewater Rate and Budget'!K83+'Tiered Water Rate 2 April 2023'!R82</f>
        <v>193.3931013</v>
      </c>
      <c r="Q84" s="19">
        <f>L84-'Wastewater Rate and Budget'!F83-'Not Approved Water Rate Tiered '!L82</f>
        <v>49.5276525</v>
      </c>
      <c r="R84" s="19">
        <f>M84-'Wastewater Rate and Budget'!F83-'Tiered Water Rate 2 April 2023'!M82</f>
        <v>11.1726525</v>
      </c>
      <c r="S84" s="19">
        <f>N84-'Wastewater Rate and Budget'!F83-'Tiered Water Rate 2 April 2023'!M82</f>
        <v>17.0999025</v>
      </c>
      <c r="T84" s="19">
        <f>O84-'Wastewater Rate and Budget'!F83-'Tiered Water Rate 2 April 2023'!M82</f>
        <v>23.323515</v>
      </c>
      <c r="U84" s="19">
        <f>P84-'Wastewater Rate and Budget'!F83-'Tiered Water Rate 2 April 2023'!M82</f>
        <v>36.39310125</v>
      </c>
    </row>
    <row r="85" ht="14.25" customHeight="1">
      <c r="A85" s="70" t="s">
        <v>153</v>
      </c>
      <c r="B85" s="216">
        <f>'Wastewater Rate and Budget'!G84+'Approved Water Rate 1'!G83</f>
        <v>126.55</v>
      </c>
      <c r="C85" s="217">
        <f>'Wastewater Rate and Budget'!H84+'Approved Water Rate 1'!H83</f>
        <v>132.741</v>
      </c>
      <c r="D85" s="218">
        <f>'Wastewater Rate and Budget'!I84+'Approved Water Rate 1'!I83</f>
        <v>139.23609</v>
      </c>
      <c r="E85" s="219">
        <f>'Wastewater Rate and Budget'!J84+'Approved Water Rate 1'!J83</f>
        <v>146.0502561</v>
      </c>
      <c r="F85" s="220">
        <f>'Wastewater Rate and Budget'!K84+'Approved Water Rate 1'!K83</f>
        <v>159.7340181</v>
      </c>
      <c r="G85" s="221">
        <f>B85-'Wastewater Rate and Budget'!F84-'Approved Water Rate 1'!F83</f>
        <v>24.55</v>
      </c>
      <c r="H85" s="221">
        <f>C85-'Wastewater Rate and Budget'!F84-'Approved Water Rate 1'!F83</f>
        <v>30.741</v>
      </c>
      <c r="I85" s="222">
        <f>D85-'Wastewater Rate and Budget'!F84-'Approved Water Rate 1'!F83</f>
        <v>37.23609</v>
      </c>
      <c r="J85" s="19">
        <f>E85-'Wastewater Rate and Budget'!F84-'Approved Water Rate 1'!F83</f>
        <v>44.0502561</v>
      </c>
      <c r="K85" s="19">
        <f>F85-'Wastewater Rate and Budget'!F84-'Approved Water Rate 1'!F83</f>
        <v>57.73401809</v>
      </c>
      <c r="L85" s="223">
        <f>'Wastewater Rate and Budget'!G84+'Tiered Water Rate 2 April 2023'!N83</f>
        <v>329.5740284</v>
      </c>
      <c r="M85" s="22">
        <f>'Wastewater Rate and Budget'!H84+'Tiered Water Rate 2 April 2023'!O83</f>
        <v>335.2190284</v>
      </c>
      <c r="N85" s="23">
        <f>'Wastewater Rate and Budget'!I84+'Tiered Water Rate 2 April 2023'!P83</f>
        <v>341.1462784</v>
      </c>
      <c r="O85" s="24">
        <f>'Wastewater Rate and Budget'!J84+'Tiered Water Rate 2 April 2023'!Q83</f>
        <v>347.3698909</v>
      </c>
      <c r="P85" s="25">
        <f>'Wastewater Rate and Budget'!K84+'Tiered Water Rate 2 April 2023'!R83</f>
        <v>360.4394772</v>
      </c>
      <c r="Q85" s="19">
        <f>L85-'Wastewater Rate and Budget'!F84-'Not Approved Water Rate Tiered '!L83</f>
        <v>227.5740284</v>
      </c>
      <c r="R85" s="19">
        <f>M85-'Wastewater Rate and Budget'!F84-'Tiered Water Rate 2 April 2023'!M83</f>
        <v>-129.7809716</v>
      </c>
      <c r="S85" s="19">
        <f>N85-'Wastewater Rate and Budget'!F84-'Tiered Water Rate 2 April 2023'!M83</f>
        <v>-123.8537216</v>
      </c>
      <c r="T85" s="19">
        <f>O85-'Wastewater Rate and Budget'!F84-'Tiered Water Rate 2 April 2023'!M83</f>
        <v>-117.6301091</v>
      </c>
      <c r="U85" s="19">
        <f>P85-'Wastewater Rate and Budget'!F84-'Tiered Water Rate 2 April 2023'!M83</f>
        <v>-104.5605228</v>
      </c>
    </row>
    <row r="86" ht="14.25" customHeight="1">
      <c r="A86" s="70" t="s">
        <v>154</v>
      </c>
      <c r="B86" s="216">
        <f>'Wastewater Rate and Budget'!G85+'Approved Water Rate 1'!G84</f>
        <v>197.3</v>
      </c>
      <c r="C86" s="217">
        <f>'Wastewater Rate and Budget'!H85+'Approved Water Rate 1'!H84</f>
        <v>206.801</v>
      </c>
      <c r="D86" s="218">
        <f>'Wastewater Rate and Budget'!I85+'Approved Water Rate 1'!I84</f>
        <v>216.76249</v>
      </c>
      <c r="E86" s="219">
        <f>'Wastewater Rate and Budget'!J85+'Approved Water Rate 1'!J84</f>
        <v>227.2069121</v>
      </c>
      <c r="F86" s="220">
        <f>'Wastewater Rate and Budget'!K85+'Approved Water Rate 1'!K84</f>
        <v>247.4709003</v>
      </c>
      <c r="G86" s="221">
        <f>B86-'Wastewater Rate and Budget'!F85-'Approved Water Rate 1'!F84</f>
        <v>73.3</v>
      </c>
      <c r="H86" s="221">
        <f>C86-'Wastewater Rate and Budget'!F85-'Approved Water Rate 1'!F84</f>
        <v>82.801</v>
      </c>
      <c r="I86" s="222">
        <f>D86-'Wastewater Rate and Budget'!F85-'Approved Water Rate 1'!F84</f>
        <v>92.76249</v>
      </c>
      <c r="J86" s="19">
        <f>E86-'Wastewater Rate and Budget'!F85-'Approved Water Rate 1'!F84</f>
        <v>103.2069121</v>
      </c>
      <c r="K86" s="19">
        <f>F86-'Wastewater Rate and Budget'!F85-'Approved Water Rate 1'!F84</f>
        <v>123.4709003</v>
      </c>
      <c r="L86" s="223">
        <f>'Wastewater Rate and Budget'!G85+'Tiered Water Rate 2 April 2023'!N84</f>
        <v>194.834</v>
      </c>
      <c r="M86" s="22">
        <f>'Wastewater Rate and Budget'!H85+'Tiered Water Rate 2 April 2023'!O84</f>
        <v>202.879</v>
      </c>
      <c r="N86" s="23">
        <f>'Wastewater Rate and Budget'!I85+'Tiered Water Rate 2 April 2023'!P84</f>
        <v>211.32625</v>
      </c>
      <c r="O86" s="24">
        <f>'Wastewater Rate and Budget'!J85+'Tiered Water Rate 2 April 2023'!Q84</f>
        <v>220.1958625</v>
      </c>
      <c r="P86" s="25">
        <f>'Wastewater Rate and Budget'!K85+'Tiered Water Rate 2 April 2023'!R84</f>
        <v>238.8220488</v>
      </c>
      <c r="Q86" s="19">
        <f>L86-'Wastewater Rate and Budget'!F85-'Not Approved Water Rate Tiered '!L84</f>
        <v>70.834</v>
      </c>
      <c r="R86" s="19">
        <f>M86-'Wastewater Rate and Budget'!F85-'Tiered Water Rate 2 April 2023'!M84</f>
        <v>89.879</v>
      </c>
      <c r="S86" s="19">
        <f>N86-'Wastewater Rate and Budget'!F85-'Tiered Water Rate 2 April 2023'!M84</f>
        <v>98.32625</v>
      </c>
      <c r="T86" s="19">
        <f>O86-'Wastewater Rate and Budget'!F85-'Tiered Water Rate 2 April 2023'!M84</f>
        <v>107.1958625</v>
      </c>
      <c r="U86" s="19">
        <f>P86-'Wastewater Rate and Budget'!F85-'Tiered Water Rate 2 April 2023'!M84</f>
        <v>125.8220488</v>
      </c>
    </row>
    <row r="87" ht="14.25" customHeight="1">
      <c r="A87" s="70" t="s">
        <v>155</v>
      </c>
      <c r="B87" s="216">
        <f>'Wastewater Rate and Budget'!G86+'Approved Water Rate 1'!G85</f>
        <v>116.0124109</v>
      </c>
      <c r="C87" s="217">
        <f>'Wastewater Rate and Budget'!H86+'Approved Water Rate 1'!H85</f>
        <v>121.7819073</v>
      </c>
      <c r="D87" s="218">
        <f>'Wastewater Rate and Budget'!I86+'Approved Water Rate 1'!I85</f>
        <v>127.8386336</v>
      </c>
      <c r="E87" s="219">
        <f>'Wastewater Rate and Budget'!J86+'Approved Water Rate 1'!J85</f>
        <v>134.1969014</v>
      </c>
      <c r="F87" s="220">
        <f>'Wastewater Rate and Budget'!K86+'Approved Water Rate 1'!K85</f>
        <v>147.4065293</v>
      </c>
      <c r="G87" s="221">
        <f>B87-'Wastewater Rate and Budget'!F86-'Approved Water Rate 1'!F85</f>
        <v>-40.98758913</v>
      </c>
      <c r="H87" s="221">
        <f>C87-'Wastewater Rate and Budget'!F86-'Approved Water Rate 1'!F85</f>
        <v>-35.21809269</v>
      </c>
      <c r="I87" s="222">
        <f>D87-'Wastewater Rate and Budget'!F86-'Approved Water Rate 1'!F85</f>
        <v>-29.1613664</v>
      </c>
      <c r="J87" s="19">
        <f>E87-'Wastewater Rate and Budget'!F86-'Approved Water Rate 1'!F85</f>
        <v>-22.80309856</v>
      </c>
      <c r="K87" s="19">
        <f>F87-'Wastewater Rate and Budget'!F86-'Approved Water Rate 1'!F85</f>
        <v>-9.593470747</v>
      </c>
      <c r="L87" s="223">
        <f>'Wastewater Rate and Budget'!G86+'Tiered Water Rate 2 April 2023'!N85</f>
        <v>146.834</v>
      </c>
      <c r="M87" s="22">
        <f>'Wastewater Rate and Budget'!H86+'Tiered Water Rate 2 April 2023'!O85</f>
        <v>152.479</v>
      </c>
      <c r="N87" s="23">
        <f>'Wastewater Rate and Budget'!I86+'Tiered Water Rate 2 April 2023'!P85</f>
        <v>158.40625</v>
      </c>
      <c r="O87" s="24">
        <f>'Wastewater Rate and Budget'!J86+'Tiered Water Rate 2 April 2023'!Q85</f>
        <v>164.6298625</v>
      </c>
      <c r="P87" s="25">
        <f>'Wastewater Rate and Budget'!K86+'Tiered Water Rate 2 April 2023'!R85</f>
        <v>177.6994488</v>
      </c>
      <c r="Q87" s="19">
        <f>L87-'Wastewater Rate and Budget'!F86-'Not Approved Water Rate Tiered '!L85</f>
        <v>-10.166</v>
      </c>
      <c r="R87" s="19">
        <f>M87-'Wastewater Rate and Budget'!F86-'Tiered Water Rate 2 April 2023'!M85</f>
        <v>-15.521</v>
      </c>
      <c r="S87" s="19">
        <f>N87-'Wastewater Rate and Budget'!F86-'Tiered Water Rate 2 April 2023'!M85</f>
        <v>-9.59375</v>
      </c>
      <c r="T87" s="19">
        <f>O87-'Wastewater Rate and Budget'!F86-'Tiered Water Rate 2 April 2023'!M85</f>
        <v>-3.3701375</v>
      </c>
      <c r="U87" s="19">
        <f>P87-'Wastewater Rate and Budget'!F86-'Tiered Water Rate 2 April 2023'!M85</f>
        <v>9.69944875</v>
      </c>
    </row>
    <row r="88" ht="14.25" customHeight="1">
      <c r="A88" s="70" t="s">
        <v>156</v>
      </c>
      <c r="B88" s="216">
        <f>'Wastewater Rate and Budget'!G87+'Approved Water Rate 1'!G86</f>
        <v>140.2</v>
      </c>
      <c r="C88" s="217">
        <f>'Wastewater Rate and Budget'!H87+'Approved Water Rate 1'!H86</f>
        <v>146.937</v>
      </c>
      <c r="D88" s="218">
        <f>'Wastewater Rate and Budget'!I87+'Approved Water Rate 1'!I86</f>
        <v>153.99993</v>
      </c>
      <c r="E88" s="219">
        <f>'Wastewater Rate and Budget'!J87+'Approved Water Rate 1'!J86</f>
        <v>161.4046497</v>
      </c>
      <c r="F88" s="220">
        <f>'Wastewater Rate and Budget'!K87+'Approved Water Rate 1'!K86</f>
        <v>175.7025874</v>
      </c>
      <c r="G88" s="221">
        <f>B88-'Wastewater Rate and Budget'!F87-'Approved Water Rate 1'!F86</f>
        <v>38.2</v>
      </c>
      <c r="H88" s="221">
        <f>C88-'Wastewater Rate and Budget'!F87-'Approved Water Rate 1'!F86</f>
        <v>44.937</v>
      </c>
      <c r="I88" s="222">
        <f>D88-'Wastewater Rate and Budget'!F87-'Approved Water Rate 1'!F86</f>
        <v>51.99993</v>
      </c>
      <c r="J88" s="19">
        <f>E88-'Wastewater Rate and Budget'!F87-'Approved Water Rate 1'!F86</f>
        <v>59.4046497</v>
      </c>
      <c r="K88" s="19">
        <f>F88-'Wastewater Rate and Budget'!F87-'Approved Water Rate 1'!F86</f>
        <v>73.70258744</v>
      </c>
      <c r="L88" s="223">
        <f>'Wastewater Rate and Budget'!G87+'Tiered Water Rate 2 April 2023'!N86</f>
        <v>141.8755</v>
      </c>
      <c r="M88" s="22">
        <f>'Wastewater Rate and Budget'!H87+'Tiered Water Rate 2 April 2023'!O86</f>
        <v>147.5205</v>
      </c>
      <c r="N88" s="23">
        <f>'Wastewater Rate and Budget'!I87+'Tiered Water Rate 2 April 2023'!P86</f>
        <v>153.44775</v>
      </c>
      <c r="O88" s="24">
        <f>'Wastewater Rate and Budget'!J87+'Tiered Water Rate 2 April 2023'!Q86</f>
        <v>159.6713625</v>
      </c>
      <c r="P88" s="25">
        <f>'Wastewater Rate and Budget'!K87+'Tiered Water Rate 2 April 2023'!R86</f>
        <v>172.7409488</v>
      </c>
      <c r="Q88" s="19">
        <f>L88-'Wastewater Rate and Budget'!F87-'Not Approved Water Rate Tiered '!L86</f>
        <v>39.8755</v>
      </c>
      <c r="R88" s="19">
        <f>M88-'Wastewater Rate and Budget'!F87-'Tiered Water Rate 2 April 2023'!M86</f>
        <v>34.5205</v>
      </c>
      <c r="S88" s="19">
        <f>N88-'Wastewater Rate and Budget'!F87-'Tiered Water Rate 2 April 2023'!M86</f>
        <v>40.44775</v>
      </c>
      <c r="T88" s="19">
        <f>O88-'Wastewater Rate and Budget'!F87-'Tiered Water Rate 2 April 2023'!M86</f>
        <v>46.6713625</v>
      </c>
      <c r="U88" s="19">
        <f>P88-'Wastewater Rate and Budget'!F87-'Tiered Water Rate 2 April 2023'!M86</f>
        <v>59.74094875</v>
      </c>
    </row>
    <row r="89" ht="14.25" customHeight="1">
      <c r="A89" s="70" t="s">
        <v>157</v>
      </c>
      <c r="B89" s="216">
        <f>'Wastewater Rate and Budget'!G88+'Approved Water Rate 1'!G87</f>
        <v>131.1</v>
      </c>
      <c r="C89" s="217">
        <f>'Wastewater Rate and Budget'!H88+'Approved Water Rate 1'!H87</f>
        <v>137.473</v>
      </c>
      <c r="D89" s="218">
        <f>'Wastewater Rate and Budget'!I88+'Approved Water Rate 1'!I87</f>
        <v>144.15737</v>
      </c>
      <c r="E89" s="219">
        <f>'Wastewater Rate and Budget'!J88+'Approved Water Rate 1'!J87</f>
        <v>151.1683873</v>
      </c>
      <c r="F89" s="220">
        <f>'Wastewater Rate and Budget'!K88+'Approved Water Rate 1'!K87</f>
        <v>165.0568745</v>
      </c>
      <c r="G89" s="221">
        <f>B89-'Wastewater Rate and Budget'!F88-'Approved Water Rate 1'!F87</f>
        <v>-25.9</v>
      </c>
      <c r="H89" s="221">
        <f>C89-'Wastewater Rate and Budget'!F88-'Approved Water Rate 1'!F87</f>
        <v>-19.527</v>
      </c>
      <c r="I89" s="222">
        <f>D89-'Wastewater Rate and Budget'!F88-'Approved Water Rate 1'!F87</f>
        <v>-12.84263</v>
      </c>
      <c r="J89" s="19">
        <f>E89-'Wastewater Rate and Budget'!F88-'Approved Water Rate 1'!F87</f>
        <v>-5.8316127</v>
      </c>
      <c r="K89" s="19">
        <f>F89-'Wastewater Rate and Budget'!F88-'Approved Water Rate 1'!F87</f>
        <v>8.056874542</v>
      </c>
      <c r="L89" s="223">
        <f>'Wastewater Rate and Budget'!G88+'Tiered Water Rate 2 April 2023'!N87</f>
        <v>146.834</v>
      </c>
      <c r="M89" s="22">
        <f>'Wastewater Rate and Budget'!H88+'Tiered Water Rate 2 April 2023'!O87</f>
        <v>152.479</v>
      </c>
      <c r="N89" s="23">
        <f>'Wastewater Rate and Budget'!I88+'Tiered Water Rate 2 April 2023'!P87</f>
        <v>158.40625</v>
      </c>
      <c r="O89" s="24">
        <f>'Wastewater Rate and Budget'!J88+'Tiered Water Rate 2 April 2023'!Q87</f>
        <v>164.6298625</v>
      </c>
      <c r="P89" s="25">
        <f>'Wastewater Rate and Budget'!K88+'Tiered Water Rate 2 April 2023'!R87</f>
        <v>177.6994488</v>
      </c>
      <c r="Q89" s="19">
        <f>L89-'Wastewater Rate and Budget'!F88-'Not Approved Water Rate Tiered '!L87</f>
        <v>-10.166</v>
      </c>
      <c r="R89" s="19">
        <f>M89-'Wastewater Rate and Budget'!F88-'Tiered Water Rate 2 April 2023'!M87</f>
        <v>-15.521</v>
      </c>
      <c r="S89" s="19">
        <f>N89-'Wastewater Rate and Budget'!F88-'Tiered Water Rate 2 April 2023'!M87</f>
        <v>-9.59375</v>
      </c>
      <c r="T89" s="19">
        <f>O89-'Wastewater Rate and Budget'!F88-'Tiered Water Rate 2 April 2023'!M87</f>
        <v>-3.3701375</v>
      </c>
      <c r="U89" s="19">
        <f>P89-'Wastewater Rate and Budget'!F88-'Tiered Water Rate 2 April 2023'!M87</f>
        <v>9.69944875</v>
      </c>
    </row>
    <row r="90" ht="14.25" customHeight="1">
      <c r="A90" s="70" t="s">
        <v>158</v>
      </c>
      <c r="B90" s="216">
        <f>'Wastewater Rate and Budget'!G89+'Approved Water Rate 1'!G88</f>
        <v>256.45</v>
      </c>
      <c r="C90" s="217">
        <f>'Wastewater Rate and Budget'!H89+'Approved Water Rate 1'!H88</f>
        <v>268.317</v>
      </c>
      <c r="D90" s="218">
        <f>'Wastewater Rate and Budget'!I89+'Approved Water Rate 1'!I88</f>
        <v>280.73913</v>
      </c>
      <c r="E90" s="219">
        <f>'Wastewater Rate and Budget'!J89+'Approved Water Rate 1'!J88</f>
        <v>293.7426177</v>
      </c>
      <c r="F90" s="220">
        <f>'Wastewater Rate and Budget'!K89+'Approved Water Rate 1'!K88</f>
        <v>316.6680342</v>
      </c>
      <c r="G90" s="221">
        <f>B90-'Wastewater Rate and Budget'!F89-'Approved Water Rate 1'!F88</f>
        <v>-10.55</v>
      </c>
      <c r="H90" s="221">
        <f>C90-'Wastewater Rate and Budget'!F89-'Approved Water Rate 1'!F88</f>
        <v>1.317</v>
      </c>
      <c r="I90" s="222">
        <f>D90-'Wastewater Rate and Budget'!F89-'Approved Water Rate 1'!F88</f>
        <v>13.73913</v>
      </c>
      <c r="J90" s="19">
        <f>E90-'Wastewater Rate and Budget'!F89-'Approved Water Rate 1'!F88</f>
        <v>26.7426177</v>
      </c>
      <c r="K90" s="19">
        <f>F90-'Wastewater Rate and Budget'!F89-'Approved Water Rate 1'!F88</f>
        <v>49.66803416</v>
      </c>
      <c r="L90" s="223">
        <f>'Wastewater Rate and Budget'!G89+'Tiered Water Rate 2 April 2023'!N88</f>
        <v>348.4616492</v>
      </c>
      <c r="M90" s="22">
        <f>'Wastewater Rate and Budget'!H89+'Tiered Water Rate 2 April 2023'!O88</f>
        <v>356.5066492</v>
      </c>
      <c r="N90" s="23">
        <f>'Wastewater Rate and Budget'!I89+'Tiered Water Rate 2 April 2023'!P88</f>
        <v>364.9538992</v>
      </c>
      <c r="O90" s="24">
        <f>'Wastewater Rate and Budget'!J89+'Tiered Water Rate 2 April 2023'!Q88</f>
        <v>373.8235117</v>
      </c>
      <c r="P90" s="25">
        <f>'Wastewater Rate and Budget'!K89+'Tiered Water Rate 2 April 2023'!R88</f>
        <v>392.4496979</v>
      </c>
      <c r="Q90" s="19">
        <f>L90-'Wastewater Rate and Budget'!F89-'Not Approved Water Rate Tiered '!L88</f>
        <v>81.46164915</v>
      </c>
      <c r="R90" s="19">
        <f>M90-'Wastewater Rate and Budget'!F89-'Tiered Water Rate 2 April 2023'!M88</f>
        <v>-64.49335085</v>
      </c>
      <c r="S90" s="19">
        <f>N90-'Wastewater Rate and Budget'!F89-'Tiered Water Rate 2 April 2023'!M88</f>
        <v>-56.04610085</v>
      </c>
      <c r="T90" s="19">
        <f>O90-'Wastewater Rate and Budget'!F89-'Tiered Water Rate 2 April 2023'!M88</f>
        <v>-47.17648835</v>
      </c>
      <c r="U90" s="19">
        <f>P90-'Wastewater Rate and Budget'!F89-'Tiered Water Rate 2 April 2023'!M88</f>
        <v>-28.5503021</v>
      </c>
    </row>
    <row r="91" ht="14.25" customHeight="1">
      <c r="A91" s="75" t="s">
        <v>159</v>
      </c>
      <c r="B91" s="216">
        <f>'Wastewater Rate and Budget'!G90+'Approved Water Rate 1'!G89</f>
        <v>274.2196</v>
      </c>
      <c r="C91" s="217">
        <f>'Wastewater Rate and Budget'!H90+'Approved Water Rate 1'!H89</f>
        <v>287.61208</v>
      </c>
      <c r="D91" s="218">
        <f>'Wastewater Rate and Budget'!I90+'Approved Water Rate 1'!I89</f>
        <v>301.661444</v>
      </c>
      <c r="E91" s="219">
        <f>'Wastewater Rate and Budget'!J90+'Approved Water Rate 1'!J89</f>
        <v>316.4000266</v>
      </c>
      <c r="F91" s="220">
        <f>'Wastewater Rate and Budget'!K90+'Approved Water Rate 1'!K89</f>
        <v>345.8904142</v>
      </c>
      <c r="G91" s="221">
        <f>B91-'Wastewater Rate and Budget'!F90-'Approved Water Rate 1'!F89</f>
        <v>51.4996</v>
      </c>
      <c r="H91" s="221">
        <f>C91-'Wastewater Rate and Budget'!F90-'Approved Water Rate 1'!F89</f>
        <v>64.89208</v>
      </c>
      <c r="I91" s="222">
        <f>D91-'Wastewater Rate and Budget'!F90-'Approved Water Rate 1'!F89</f>
        <v>78.941444</v>
      </c>
      <c r="J91" s="19">
        <f>E91-'Wastewater Rate and Budget'!F90-'Approved Water Rate 1'!F89</f>
        <v>93.6800266</v>
      </c>
      <c r="K91" s="19">
        <f>F91-'Wastewater Rate and Budget'!F90-'Approved Water Rate 1'!F89</f>
        <v>123.1704142</v>
      </c>
      <c r="L91" s="223">
        <f>'Wastewater Rate and Budget'!G90+'Tiered Water Rate 2 April 2023'!N89</f>
        <v>251.7696</v>
      </c>
      <c r="M91" s="22">
        <f>'Wastewater Rate and Budget'!H90+'Tiered Water Rate 2 April 2023'!O89</f>
        <v>263.88808</v>
      </c>
      <c r="N91" s="23">
        <f>'Wastewater Rate and Budget'!I90+'Tiered Water Rate 2 April 2023'!P89</f>
        <v>276.612484</v>
      </c>
      <c r="O91" s="24">
        <f>'Wastewater Rate and Budget'!J90+'Tiered Water Rate 2 April 2023'!Q89</f>
        <v>289.9731082</v>
      </c>
      <c r="P91" s="25">
        <f>'Wastewater Rate and Budget'!K90+'Tiered Water Rate 2 April 2023'!R89</f>
        <v>153.1654488</v>
      </c>
      <c r="Q91" s="19">
        <f>L91-'Wastewater Rate and Budget'!F90-'Not Approved Water Rate Tiered '!L89</f>
        <v>-25.9504</v>
      </c>
      <c r="R91" s="19">
        <f>M91-'Wastewater Rate and Budget'!F90-'Tiered Water Rate 2 April 2023'!M89</f>
        <v>52.16808</v>
      </c>
      <c r="S91" s="19">
        <f>N91-'Wastewater Rate and Budget'!F90-'Tiered Water Rate 2 April 2023'!M89</f>
        <v>64.892484</v>
      </c>
      <c r="T91" s="19">
        <f>O91-'Wastewater Rate and Budget'!F90-'Tiered Water Rate 2 April 2023'!M89</f>
        <v>78.2531082</v>
      </c>
      <c r="U91" s="19">
        <f>P91-'Wastewater Rate and Budget'!F90-'Tiered Water Rate 2 April 2023'!M89</f>
        <v>-58.55455125</v>
      </c>
    </row>
    <row r="92" ht="14.25" customHeight="1">
      <c r="A92" s="70" t="s">
        <v>160</v>
      </c>
      <c r="B92" s="216">
        <f>'Wastewater Rate and Budget'!G91+'Approved Water Rate 1'!G90</f>
        <v>149.3081105</v>
      </c>
      <c r="C92" s="217">
        <f>'Wastewater Rate and Budget'!H91+'Approved Water Rate 1'!H90</f>
        <v>156.4094349</v>
      </c>
      <c r="D92" s="218">
        <f>'Wastewater Rate and Budget'!I91+'Approved Water Rate 1'!I90</f>
        <v>163.8512623</v>
      </c>
      <c r="E92" s="219">
        <f>'Wastewater Rate and Budget'!J91+'Approved Water Rate 1'!J90</f>
        <v>171.6500353</v>
      </c>
      <c r="F92" s="220">
        <f>'Wastewater Rate and Budget'!K91+'Approved Water Rate 1'!K90</f>
        <v>186.3577885</v>
      </c>
      <c r="G92" s="221">
        <f>B92-'Wastewater Rate and Budget'!F91-'Approved Water Rate 1'!F90</f>
        <v>14.30811052</v>
      </c>
      <c r="H92" s="221">
        <f>C92-'Wastewater Rate and Budget'!F91-'Approved Water Rate 1'!F90</f>
        <v>21.40943494</v>
      </c>
      <c r="I92" s="222">
        <f>D92-'Wastewater Rate and Budget'!F91-'Approved Water Rate 1'!F90</f>
        <v>28.85126234</v>
      </c>
      <c r="J92" s="19">
        <f>E92-'Wastewater Rate and Budget'!F91-'Approved Water Rate 1'!F90</f>
        <v>36.65003533</v>
      </c>
      <c r="K92" s="19">
        <f>F92-'Wastewater Rate and Budget'!F91-'Approved Water Rate 1'!F90</f>
        <v>51.35778849</v>
      </c>
      <c r="L92" s="223">
        <f>'Wastewater Rate and Budget'!G91+'Tiered Water Rate 2 April 2023'!N90</f>
        <v>157.296435</v>
      </c>
      <c r="M92" s="22">
        <f>'Wastewater Rate and Budget'!H91+'Tiered Water Rate 2 April 2023'!O90</f>
        <v>162.941435</v>
      </c>
      <c r="N92" s="23">
        <f>'Wastewater Rate and Budget'!I91+'Tiered Water Rate 2 April 2023'!P90</f>
        <v>168.868685</v>
      </c>
      <c r="O92" s="24">
        <f>'Wastewater Rate and Budget'!J91+'Tiered Water Rate 2 April 2023'!Q90</f>
        <v>175.0922975</v>
      </c>
      <c r="P92" s="25">
        <f>'Wastewater Rate and Budget'!K91+'Tiered Water Rate 2 April 2023'!R90</f>
        <v>188.1618838</v>
      </c>
      <c r="Q92" s="19">
        <f>L92-'Wastewater Rate and Budget'!F91-'Not Approved Water Rate Tiered '!L90</f>
        <v>22.296435</v>
      </c>
      <c r="R92" s="19">
        <f>M92-'Wastewater Rate and Budget'!F91-'Tiered Water Rate 2 April 2023'!M90</f>
        <v>16.941435</v>
      </c>
      <c r="S92" s="19">
        <f>N92-'Wastewater Rate and Budget'!F91-'Tiered Water Rate 2 April 2023'!M90</f>
        <v>22.868685</v>
      </c>
      <c r="T92" s="19">
        <f>O92-'Wastewater Rate and Budget'!F91-'Tiered Water Rate 2 April 2023'!M90</f>
        <v>29.0922975</v>
      </c>
      <c r="U92" s="19">
        <f>P92-'Wastewater Rate and Budget'!F91-'Tiered Water Rate 2 April 2023'!M90</f>
        <v>42.16188375</v>
      </c>
    </row>
    <row r="93" ht="14.25" customHeight="1">
      <c r="A93" s="70" t="s">
        <v>161</v>
      </c>
      <c r="B93" s="216">
        <f>'Wastewater Rate and Budget'!G92+'Approved Water Rate 1'!G91</f>
        <v>149.3</v>
      </c>
      <c r="C93" s="217">
        <f>'Wastewater Rate and Budget'!H92+'Approved Water Rate 1'!H91</f>
        <v>156.401</v>
      </c>
      <c r="D93" s="218">
        <f>'Wastewater Rate and Budget'!I92+'Approved Water Rate 1'!I91</f>
        <v>163.84249</v>
      </c>
      <c r="E93" s="219">
        <f>'Wastewater Rate and Budget'!J92+'Approved Water Rate 1'!J91</f>
        <v>171.6409121</v>
      </c>
      <c r="F93" s="220">
        <f>'Wastewater Rate and Budget'!K92+'Approved Water Rate 1'!K91</f>
        <v>186.3483003</v>
      </c>
      <c r="G93" s="221">
        <f>B93-'Wastewater Rate and Budget'!F92-'Approved Water Rate 1'!F91</f>
        <v>25.3</v>
      </c>
      <c r="H93" s="221">
        <f>C93-'Wastewater Rate and Budget'!F92-'Approved Water Rate 1'!F91</f>
        <v>32.401</v>
      </c>
      <c r="I93" s="222">
        <f>D93-'Wastewater Rate and Budget'!F92-'Approved Water Rate 1'!F91</f>
        <v>39.84249</v>
      </c>
      <c r="J93" s="19">
        <f>E93-'Wastewater Rate and Budget'!F92-'Approved Water Rate 1'!F91</f>
        <v>47.6409121</v>
      </c>
      <c r="K93" s="19">
        <f>F93-'Wastewater Rate and Budget'!F92-'Approved Water Rate 1'!F91</f>
        <v>62.34830033</v>
      </c>
      <c r="L93" s="223">
        <f>'Wastewater Rate and Budget'!G92+'Tiered Water Rate 2 April 2023'!N91</f>
        <v>162.5276525</v>
      </c>
      <c r="M93" s="22">
        <f>'Wastewater Rate and Budget'!H92+'Tiered Water Rate 2 April 2023'!O91</f>
        <v>168.1726525</v>
      </c>
      <c r="N93" s="23">
        <f>'Wastewater Rate and Budget'!I92+'Tiered Water Rate 2 April 2023'!P91</f>
        <v>174.0999025</v>
      </c>
      <c r="O93" s="24">
        <f>'Wastewater Rate and Budget'!J92+'Tiered Water Rate 2 April 2023'!Q91</f>
        <v>180.323515</v>
      </c>
      <c r="P93" s="25">
        <f>'Wastewater Rate and Budget'!K92+'Tiered Water Rate 2 April 2023'!R91</f>
        <v>193.3931013</v>
      </c>
      <c r="Q93" s="19">
        <f>L93-'Wastewater Rate and Budget'!F92-'Not Approved Water Rate Tiered '!L91</f>
        <v>38.5276525</v>
      </c>
      <c r="R93" s="19">
        <f>M93-'Wastewater Rate and Budget'!F92-'Tiered Water Rate 2 April 2023'!M91</f>
        <v>22.1726525</v>
      </c>
      <c r="S93" s="19">
        <f>N93-'Wastewater Rate and Budget'!F92-'Tiered Water Rate 2 April 2023'!M91</f>
        <v>28.0999025</v>
      </c>
      <c r="T93" s="19">
        <f>O93-'Wastewater Rate and Budget'!F92-'Tiered Water Rate 2 April 2023'!M91</f>
        <v>34.323515</v>
      </c>
      <c r="U93" s="19">
        <f>P93-'Wastewater Rate and Budget'!F92-'Tiered Water Rate 2 April 2023'!M91</f>
        <v>47.39310125</v>
      </c>
    </row>
    <row r="94" ht="14.25" customHeight="1">
      <c r="A94" s="70" t="s">
        <v>162</v>
      </c>
      <c r="B94" s="216">
        <f>'Wastewater Rate and Budget'!G93+'Approved Water Rate 1'!G92</f>
        <v>140.2</v>
      </c>
      <c r="C94" s="217">
        <f>'Wastewater Rate and Budget'!H93+'Approved Water Rate 1'!H92</f>
        <v>146.937</v>
      </c>
      <c r="D94" s="218">
        <f>'Wastewater Rate and Budget'!I93+'Approved Water Rate 1'!I92</f>
        <v>153.99993</v>
      </c>
      <c r="E94" s="219">
        <f>'Wastewater Rate and Budget'!J93+'Approved Water Rate 1'!J92</f>
        <v>161.4046497</v>
      </c>
      <c r="F94" s="220">
        <f>'Wastewater Rate and Budget'!K93+'Approved Water Rate 1'!K92</f>
        <v>175.7025874</v>
      </c>
      <c r="G94" s="221">
        <f>B94-'Wastewater Rate and Budget'!F93-'Approved Water Rate 1'!F92</f>
        <v>38.2</v>
      </c>
      <c r="H94" s="221">
        <f>C94-'Wastewater Rate and Budget'!F93-'Approved Water Rate 1'!F92</f>
        <v>44.937</v>
      </c>
      <c r="I94" s="222">
        <f>D94-'Wastewater Rate and Budget'!F93-'Approved Water Rate 1'!F92</f>
        <v>51.99993</v>
      </c>
      <c r="J94" s="19">
        <f>E94-'Wastewater Rate and Budget'!F93-'Approved Water Rate 1'!F92</f>
        <v>59.4046497</v>
      </c>
      <c r="K94" s="19">
        <f>F94-'Wastewater Rate and Budget'!F93-'Approved Water Rate 1'!F92</f>
        <v>73.70258744</v>
      </c>
      <c r="L94" s="223">
        <f>'Wastewater Rate and Budget'!G93+'Tiered Water Rate 2 April 2023'!N92</f>
        <v>146.834</v>
      </c>
      <c r="M94" s="22">
        <f>'Wastewater Rate and Budget'!H93+'Tiered Water Rate 2 April 2023'!O92</f>
        <v>152.479</v>
      </c>
      <c r="N94" s="23">
        <f>'Wastewater Rate and Budget'!I93+'Tiered Water Rate 2 April 2023'!P92</f>
        <v>158.40625</v>
      </c>
      <c r="O94" s="24">
        <f>'Wastewater Rate and Budget'!J93+'Tiered Water Rate 2 April 2023'!Q92</f>
        <v>164.6298625</v>
      </c>
      <c r="P94" s="25">
        <f>'Wastewater Rate and Budget'!K93+'Tiered Water Rate 2 April 2023'!R92</f>
        <v>177.6994488</v>
      </c>
      <c r="Q94" s="19">
        <f>L94-'Wastewater Rate and Budget'!F93-'Not Approved Water Rate Tiered '!L92</f>
        <v>44.834</v>
      </c>
      <c r="R94" s="19">
        <f>M94-'Wastewater Rate and Budget'!F93-'Tiered Water Rate 2 April 2023'!M92</f>
        <v>39.479</v>
      </c>
      <c r="S94" s="19">
        <f>N94-'Wastewater Rate and Budget'!F93-'Tiered Water Rate 2 April 2023'!M92</f>
        <v>45.40625</v>
      </c>
      <c r="T94" s="19">
        <f>O94-'Wastewater Rate and Budget'!F93-'Tiered Water Rate 2 April 2023'!M92</f>
        <v>51.6298625</v>
      </c>
      <c r="U94" s="19">
        <f>P94-'Wastewater Rate and Budget'!F93-'Tiered Water Rate 2 April 2023'!M92</f>
        <v>64.69944875</v>
      </c>
    </row>
    <row r="95" ht="14.25" customHeight="1">
      <c r="A95" s="70" t="s">
        <v>163</v>
      </c>
      <c r="B95" s="216">
        <f>'Wastewater Rate and Budget'!G94+'Approved Water Rate 1'!G93</f>
        <v>217.9967357</v>
      </c>
      <c r="C95" s="217">
        <f>'Wastewater Rate and Budget'!H94+'Approved Water Rate 1'!H93</f>
        <v>228.4946052</v>
      </c>
      <c r="D95" s="218">
        <f>'Wastewater Rate and Budget'!I94+'Approved Water Rate 1'!I93</f>
        <v>239.5012894</v>
      </c>
      <c r="E95" s="219">
        <f>'Wastewater Rate and Budget'!J94+'Approved Water Rate 1'!J93</f>
        <v>251.041586</v>
      </c>
      <c r="F95" s="220">
        <f>'Wastewater Rate and Budget'!K94+'Approved Water Rate 1'!K93</f>
        <v>190.7899441</v>
      </c>
      <c r="G95" s="221">
        <f>B95-'Wastewater Rate and Budget'!F94-'Approved Water Rate 1'!F93</f>
        <v>16.99673574</v>
      </c>
      <c r="H95" s="221">
        <f>C95-'Wastewater Rate and Budget'!F94-'Approved Water Rate 1'!F93</f>
        <v>27.49460517</v>
      </c>
      <c r="I95" s="222">
        <f>D95-'Wastewater Rate and Budget'!F94-'Approved Water Rate 1'!F93</f>
        <v>38.50128938</v>
      </c>
      <c r="J95" s="19">
        <f>E95-'Wastewater Rate and Budget'!F94-'Approved Water Rate 1'!F93</f>
        <v>50.04158595</v>
      </c>
      <c r="K95" s="19">
        <f>F95-'Wastewater Rate and Budget'!F94-'Approved Water Rate 1'!F93</f>
        <v>-10.21005586</v>
      </c>
      <c r="L95" s="223">
        <f>'Wastewater Rate and Budget'!G94+'Tiered Water Rate 2 April 2023'!N93</f>
        <v>127</v>
      </c>
      <c r="M95" s="22">
        <f>'Wastewater Rate and Budget'!H94+'Tiered Water Rate 2 April 2023'!O93</f>
        <v>132.645</v>
      </c>
      <c r="N95" s="23">
        <f>'Wastewater Rate and Budget'!I94+'Tiered Water Rate 2 April 2023'!P93</f>
        <v>138.57225</v>
      </c>
      <c r="O95" s="24">
        <f>'Wastewater Rate and Budget'!J94+'Tiered Water Rate 2 April 2023'!Q93</f>
        <v>144.7958625</v>
      </c>
      <c r="P95" s="25">
        <f>'Wastewater Rate and Budget'!K94+'Tiered Water Rate 2 April 2023'!R93</f>
        <v>157.8654488</v>
      </c>
      <c r="Q95" s="19">
        <f>L95-'Wastewater Rate and Budget'!F94-'Not Approved Water Rate Tiered '!L93</f>
        <v>-74</v>
      </c>
      <c r="R95" s="19">
        <f>M95-'Wastewater Rate and Budget'!F94-'Tiered Water Rate 2 April 2023'!M93</f>
        <v>-24.355</v>
      </c>
      <c r="S95" s="19">
        <f>N95-'Wastewater Rate and Budget'!F94-'Tiered Water Rate 2 April 2023'!M93</f>
        <v>-18.42775</v>
      </c>
      <c r="T95" s="19">
        <f>O95-'Wastewater Rate and Budget'!F94-'Tiered Water Rate 2 April 2023'!M93</f>
        <v>-12.2041375</v>
      </c>
      <c r="U95" s="19">
        <f>P95-'Wastewater Rate and Budget'!F94-'Tiered Water Rate 2 April 2023'!M93</f>
        <v>0.86544875</v>
      </c>
    </row>
    <row r="96" ht="14.25" customHeight="1">
      <c r="A96" s="70" t="s">
        <v>164</v>
      </c>
      <c r="B96" s="216">
        <f>'Wastewater Rate and Budget'!G95+'Approved Water Rate 1'!G94</f>
        <v>124.9218137</v>
      </c>
      <c r="C96" s="217">
        <f>'Wastewater Rate and Budget'!H95+'Approved Water Rate 1'!H94</f>
        <v>131.0476863</v>
      </c>
      <c r="D96" s="218">
        <f>'Wastewater Rate and Budget'!I95+'Approved Water Rate 1'!I94</f>
        <v>137.4750437</v>
      </c>
      <c r="E96" s="219">
        <f>'Wastewater Rate and Budget'!J95+'Approved Water Rate 1'!J94</f>
        <v>144.218768</v>
      </c>
      <c r="F96" s="220">
        <f>'Wastewater Rate and Budget'!K95+'Approved Water Rate 1'!K94</f>
        <v>157.8292704</v>
      </c>
      <c r="G96" s="221">
        <f>B96-'Wastewater Rate and Budget'!F95-'Approved Water Rate 1'!F94</f>
        <v>22.92181373</v>
      </c>
      <c r="H96" s="221">
        <f>C96-'Wastewater Rate and Budget'!F95-'Approved Water Rate 1'!F94</f>
        <v>29.04768627</v>
      </c>
      <c r="I96" s="222">
        <f>D96-'Wastewater Rate and Budget'!F95-'Approved Water Rate 1'!F94</f>
        <v>35.47504373</v>
      </c>
      <c r="J96" s="19">
        <f>E96-'Wastewater Rate and Budget'!F95-'Approved Water Rate 1'!F94</f>
        <v>42.21876797</v>
      </c>
      <c r="K96" s="19">
        <f>F96-'Wastewater Rate and Budget'!F95-'Approved Water Rate 1'!F94</f>
        <v>55.82927044</v>
      </c>
      <c r="L96" s="223">
        <f>'Wastewater Rate and Budget'!G95+'Tiered Water Rate 2 April 2023'!N94</f>
        <v>117.6</v>
      </c>
      <c r="M96" s="22">
        <f>'Wastewater Rate and Budget'!H95+'Tiered Water Rate 2 April 2023'!O94</f>
        <v>123.245</v>
      </c>
      <c r="N96" s="23">
        <f>'Wastewater Rate and Budget'!I95+'Tiered Water Rate 2 April 2023'!P94</f>
        <v>129.17225</v>
      </c>
      <c r="O96" s="24">
        <f>'Wastewater Rate and Budget'!J95+'Tiered Water Rate 2 April 2023'!Q94</f>
        <v>135.3958625</v>
      </c>
      <c r="P96" s="25">
        <f>'Wastewater Rate and Budget'!K95+'Tiered Water Rate 2 April 2023'!R94</f>
        <v>148.4654488</v>
      </c>
      <c r="Q96" s="19">
        <f>L96-'Wastewater Rate and Budget'!F95-'Not Approved Water Rate Tiered '!L94</f>
        <v>15.6</v>
      </c>
      <c r="R96" s="19">
        <f>M96-'Wastewater Rate and Budget'!F95-'Tiered Water Rate 2 April 2023'!M94</f>
        <v>21.245</v>
      </c>
      <c r="S96" s="19">
        <f>N96-'Wastewater Rate and Budget'!F95-'Tiered Water Rate 2 April 2023'!M94</f>
        <v>27.17225</v>
      </c>
      <c r="T96" s="19">
        <f>O96-'Wastewater Rate and Budget'!F95-'Tiered Water Rate 2 April 2023'!M94</f>
        <v>33.3958625</v>
      </c>
      <c r="U96" s="19">
        <f>P96-'Wastewater Rate and Budget'!F95-'Tiered Water Rate 2 April 2023'!M94</f>
        <v>46.46544875</v>
      </c>
    </row>
    <row r="97" ht="14.25" customHeight="1">
      <c r="A97" s="70" t="s">
        <v>165</v>
      </c>
      <c r="B97" s="216">
        <f>'Wastewater Rate and Budget'!G96+'Approved Water Rate 1'!G95</f>
        <v>242.8</v>
      </c>
      <c r="C97" s="217">
        <f>'Wastewater Rate and Budget'!H96+'Approved Water Rate 1'!H95</f>
        <v>254.121</v>
      </c>
      <c r="D97" s="218">
        <f>'Wastewater Rate and Budget'!I96+'Approved Water Rate 1'!I95</f>
        <v>265.97529</v>
      </c>
      <c r="E97" s="219">
        <f>'Wastewater Rate and Budget'!J96+'Approved Water Rate 1'!J95</f>
        <v>278.3882241</v>
      </c>
      <c r="F97" s="220">
        <f>'Wastewater Rate and Budget'!K96+'Approved Water Rate 1'!K95</f>
        <v>300.6994648</v>
      </c>
      <c r="G97" s="221">
        <f>B97-'Wastewater Rate and Budget'!F96-'Approved Water Rate 1'!F95</f>
        <v>8.8</v>
      </c>
      <c r="H97" s="221">
        <f>C97-'Wastewater Rate and Budget'!F96-'Approved Water Rate 1'!F95</f>
        <v>20.121</v>
      </c>
      <c r="I97" s="222">
        <f>D97-'Wastewater Rate and Budget'!F96-'Approved Water Rate 1'!F95</f>
        <v>31.97529</v>
      </c>
      <c r="J97" s="19">
        <f>E97-'Wastewater Rate and Budget'!F96-'Approved Water Rate 1'!F95</f>
        <v>44.3882241</v>
      </c>
      <c r="K97" s="19">
        <f>F97-'Wastewater Rate and Budget'!F96-'Approved Water Rate 1'!F95</f>
        <v>66.69946481</v>
      </c>
      <c r="L97" s="223">
        <f>'Wastewater Rate and Budget'!G96+'Tiered Water Rate 2 April 2023'!N95</f>
        <v>226.7967389</v>
      </c>
      <c r="M97" s="22">
        <f>'Wastewater Rate and Budget'!H96+'Tiered Water Rate 2 April 2023'!O95</f>
        <v>234.8417389</v>
      </c>
      <c r="N97" s="23">
        <f>'Wastewater Rate and Budget'!I96+'Tiered Water Rate 2 April 2023'!P95</f>
        <v>243.2889889</v>
      </c>
      <c r="O97" s="24">
        <f>'Wastewater Rate and Budget'!J96+'Tiered Water Rate 2 April 2023'!Q95</f>
        <v>252.1586014</v>
      </c>
      <c r="P97" s="25">
        <f>'Wastewater Rate and Budget'!K96+'Tiered Water Rate 2 April 2023'!R95</f>
        <v>270.7847877</v>
      </c>
      <c r="Q97" s="19">
        <f>L97-'Wastewater Rate and Budget'!F96-'Not Approved Water Rate Tiered '!L95</f>
        <v>-7.203261075</v>
      </c>
      <c r="R97" s="19">
        <f>M97-'Wastewater Rate and Budget'!F96-'Tiered Water Rate 2 April 2023'!M95</f>
        <v>44.84173893</v>
      </c>
      <c r="S97" s="19">
        <f>N97-'Wastewater Rate and Budget'!F96-'Tiered Water Rate 2 April 2023'!M95</f>
        <v>53.28898893</v>
      </c>
      <c r="T97" s="19">
        <f>O97-'Wastewater Rate and Budget'!F96-'Tiered Water Rate 2 April 2023'!M95</f>
        <v>62.15860143</v>
      </c>
      <c r="U97" s="19">
        <f>P97-'Wastewater Rate and Budget'!F96-'Tiered Water Rate 2 April 2023'!M95</f>
        <v>80.78478768</v>
      </c>
    </row>
    <row r="98" ht="14.25" customHeight="1">
      <c r="A98" s="70" t="s">
        <v>166</v>
      </c>
      <c r="B98" s="216">
        <f>'Wastewater Rate and Budget'!G97+'Approved Water Rate 1'!G96</f>
        <v>115.2510361</v>
      </c>
      <c r="C98" s="217">
        <f>'Wastewater Rate and Budget'!H97+'Approved Water Rate 1'!H96</f>
        <v>120.9900775</v>
      </c>
      <c r="D98" s="218">
        <f>'Wastewater Rate and Budget'!I97+'Approved Water Rate 1'!I96</f>
        <v>127.0151306</v>
      </c>
      <c r="E98" s="219">
        <f>'Wastewater Rate and Budget'!J97+'Approved Water Rate 1'!J96</f>
        <v>133.3404584</v>
      </c>
      <c r="F98" s="220">
        <f>'Wastewater Rate and Budget'!K97+'Approved Water Rate 1'!K96</f>
        <v>146.5158285</v>
      </c>
      <c r="G98" s="221">
        <f>B98-'Wastewater Rate and Budget'!F97-'Approved Water Rate 1'!F96</f>
        <v>13.2510361</v>
      </c>
      <c r="H98" s="221">
        <f>C98-'Wastewater Rate and Budget'!F97-'Approved Water Rate 1'!F96</f>
        <v>18.99007754</v>
      </c>
      <c r="I98" s="222">
        <f>D98-'Wastewater Rate and Budget'!F97-'Approved Water Rate 1'!F96</f>
        <v>25.01513064</v>
      </c>
      <c r="J98" s="19">
        <f>E98-'Wastewater Rate and Budget'!F97-'Approved Water Rate 1'!F96</f>
        <v>31.34045837</v>
      </c>
      <c r="K98" s="19">
        <f>F98-'Wastewater Rate and Budget'!F97-'Approved Water Rate 1'!F96</f>
        <v>44.51582845</v>
      </c>
      <c r="L98" s="223">
        <f>'Wastewater Rate and Budget'!G97+'Tiered Water Rate 2 April 2023'!N96</f>
        <v>112.9</v>
      </c>
      <c r="M98" s="22">
        <f>'Wastewater Rate and Budget'!H97+'Tiered Water Rate 2 April 2023'!O96</f>
        <v>118.545</v>
      </c>
      <c r="N98" s="23">
        <f>'Wastewater Rate and Budget'!I97+'Tiered Water Rate 2 April 2023'!P96</f>
        <v>124.47225</v>
      </c>
      <c r="O98" s="24">
        <f>'Wastewater Rate and Budget'!J97+'Tiered Water Rate 2 April 2023'!Q96</f>
        <v>130.6958625</v>
      </c>
      <c r="P98" s="25">
        <f>'Wastewater Rate and Budget'!K97+'Tiered Water Rate 2 April 2023'!R96</f>
        <v>143.7654488</v>
      </c>
      <c r="Q98" s="19">
        <f>L98-'Wastewater Rate and Budget'!F97-'Not Approved Water Rate Tiered '!L96</f>
        <v>10.9</v>
      </c>
      <c r="R98" s="19">
        <f>M98-'Wastewater Rate and Budget'!F97-'Tiered Water Rate 2 April 2023'!M96</f>
        <v>16.545</v>
      </c>
      <c r="S98" s="19">
        <f>N98-'Wastewater Rate and Budget'!F97-'Tiered Water Rate 2 April 2023'!M96</f>
        <v>22.47225</v>
      </c>
      <c r="T98" s="19">
        <f>O98-'Wastewater Rate and Budget'!F97-'Tiered Water Rate 2 April 2023'!M96</f>
        <v>28.6958625</v>
      </c>
      <c r="U98" s="19">
        <f>P98-'Wastewater Rate and Budget'!F97-'Tiered Water Rate 2 April 2023'!M96</f>
        <v>41.76544875</v>
      </c>
    </row>
    <row r="99" ht="14.25" customHeight="1">
      <c r="A99" s="70" t="s">
        <v>167</v>
      </c>
      <c r="B99" s="216">
        <f>'Wastewater Rate and Budget'!G98+'Approved Water Rate 1'!G97</f>
        <v>153.1018048</v>
      </c>
      <c r="C99" s="217">
        <f>'Wastewater Rate and Budget'!H98+'Approved Water Rate 1'!H97</f>
        <v>160.354877</v>
      </c>
      <c r="D99" s="218">
        <f>'Wastewater Rate and Budget'!I98+'Approved Water Rate 1'!I97</f>
        <v>167.9545221</v>
      </c>
      <c r="E99" s="219">
        <f>'Wastewater Rate and Budget'!J98+'Approved Water Rate 1'!J97</f>
        <v>175.9174255</v>
      </c>
      <c r="F99" s="220">
        <f>'Wastewater Rate and Budget'!K98+'Approved Water Rate 1'!K97</f>
        <v>190.7958742</v>
      </c>
      <c r="G99" s="221">
        <f>B99-'Wastewater Rate and Budget'!F98-'Approved Water Rate 1'!F97</f>
        <v>7.101804813</v>
      </c>
      <c r="H99" s="221">
        <f>C99-'Wastewater Rate and Budget'!F98-'Approved Water Rate 1'!F97</f>
        <v>14.35487701</v>
      </c>
      <c r="I99" s="222">
        <f>D99-'Wastewater Rate and Budget'!F98-'Approved Water Rate 1'!F97</f>
        <v>21.95452209</v>
      </c>
      <c r="J99" s="19">
        <f>E99-'Wastewater Rate and Budget'!F98-'Approved Water Rate 1'!F97</f>
        <v>29.91742547</v>
      </c>
      <c r="K99" s="19">
        <f>F99-'Wastewater Rate and Budget'!F98-'Approved Water Rate 1'!F97</f>
        <v>44.79587424</v>
      </c>
      <c r="L99" s="223">
        <f>'Wastewater Rate and Budget'!G98+'Tiered Water Rate 2 April 2023'!N97</f>
        <v>127</v>
      </c>
      <c r="M99" s="22">
        <f>'Wastewater Rate and Budget'!H98+'Tiered Water Rate 2 April 2023'!O97</f>
        <v>132.645</v>
      </c>
      <c r="N99" s="23">
        <f>'Wastewater Rate and Budget'!I98+'Tiered Water Rate 2 April 2023'!P97</f>
        <v>138.57225</v>
      </c>
      <c r="O99" s="24">
        <f>'Wastewater Rate and Budget'!J98+'Tiered Water Rate 2 April 2023'!Q97</f>
        <v>144.7958625</v>
      </c>
      <c r="P99" s="25">
        <f>'Wastewater Rate and Budget'!K98+'Tiered Water Rate 2 April 2023'!R97</f>
        <v>157.8654488</v>
      </c>
      <c r="Q99" s="19">
        <f>L99-'Wastewater Rate and Budget'!F98-'Not Approved Water Rate Tiered '!L97</f>
        <v>-19</v>
      </c>
      <c r="R99" s="19">
        <f>M99-'Wastewater Rate and Budget'!F98-'Tiered Water Rate 2 April 2023'!M97</f>
        <v>30.645</v>
      </c>
      <c r="S99" s="19">
        <f>N99-'Wastewater Rate and Budget'!F98-'Tiered Water Rate 2 April 2023'!M97</f>
        <v>36.57225</v>
      </c>
      <c r="T99" s="19">
        <f>O99-'Wastewater Rate and Budget'!F98-'Tiered Water Rate 2 April 2023'!M97</f>
        <v>42.7958625</v>
      </c>
      <c r="U99" s="19">
        <f>P99-'Wastewater Rate and Budget'!F98-'Tiered Water Rate 2 April 2023'!M97</f>
        <v>55.86544875</v>
      </c>
    </row>
    <row r="100" ht="14.25" customHeight="1">
      <c r="A100" s="70" t="s">
        <v>168</v>
      </c>
      <c r="B100" s="216">
        <f>'Wastewater Rate and Budget'!G99+'Approved Water Rate 1'!G98</f>
        <v>176.5695856</v>
      </c>
      <c r="C100" s="217">
        <f>'Wastewater Rate and Budget'!H99+'Approved Water Rate 1'!H98</f>
        <v>184.761369</v>
      </c>
      <c r="D100" s="218">
        <f>'Wastewater Rate and Budget'!I99+'Approved Water Rate 1'!I98</f>
        <v>193.3372737</v>
      </c>
      <c r="E100" s="219">
        <f>'Wastewater Rate and Budget'!J99+'Approved Water Rate 1'!J98</f>
        <v>202.3154872</v>
      </c>
      <c r="F100" s="220">
        <f>'Wastewater Rate and Budget'!K99+'Approved Water Rate 1'!K98</f>
        <v>218.2498584</v>
      </c>
      <c r="G100" s="221">
        <f>B100-'Wastewater Rate and Budget'!F99-'Approved Water Rate 1'!F98</f>
        <v>-24.43041444</v>
      </c>
      <c r="H100" s="221">
        <f>C100-'Wastewater Rate and Budget'!F99-'Approved Water Rate 1'!F98</f>
        <v>-16.23863102</v>
      </c>
      <c r="I100" s="222">
        <f>D100-'Wastewater Rate and Budget'!F99-'Approved Water Rate 1'!F98</f>
        <v>-7.662726257</v>
      </c>
      <c r="J100" s="19">
        <f>E100-'Wastewater Rate and Budget'!F99-'Approved Water Rate 1'!F98</f>
        <v>1.315487193</v>
      </c>
      <c r="K100" s="19">
        <f>F100-'Wastewater Rate and Budget'!F99-'Approved Water Rate 1'!F98</f>
        <v>17.24985843</v>
      </c>
      <c r="L100" s="223">
        <f>'Wastewater Rate and Budget'!G99+'Tiered Water Rate 2 April 2023'!N98</f>
        <v>259.7043181</v>
      </c>
      <c r="M100" s="22">
        <f>'Wastewater Rate and Budget'!H99+'Tiered Water Rate 2 April 2023'!O98</f>
        <v>265.3493181</v>
      </c>
      <c r="N100" s="23">
        <f>'Wastewater Rate and Budget'!I99+'Tiered Water Rate 2 April 2023'!P98</f>
        <v>271.2765681</v>
      </c>
      <c r="O100" s="24">
        <f>'Wastewater Rate and Budget'!J99+'Tiered Water Rate 2 April 2023'!Q98</f>
        <v>277.5001806</v>
      </c>
      <c r="P100" s="25">
        <f>'Wastewater Rate and Budget'!K99+'Tiered Water Rate 2 April 2023'!R98</f>
        <v>290.5697669</v>
      </c>
      <c r="Q100" s="19">
        <f>L100-'Wastewater Rate and Budget'!F99-'Not Approved Water Rate Tiered '!L98</f>
        <v>58.70431815</v>
      </c>
      <c r="R100" s="19">
        <f>M100-'Wastewater Rate and Budget'!F99-'Tiered Water Rate 2 April 2023'!M98</f>
        <v>-67.65068185</v>
      </c>
      <c r="S100" s="19">
        <f>N100-'Wastewater Rate and Budget'!F99-'Tiered Water Rate 2 April 2023'!M98</f>
        <v>-61.72343185</v>
      </c>
      <c r="T100" s="19">
        <f>O100-'Wastewater Rate and Budget'!F99-'Tiered Water Rate 2 April 2023'!M98</f>
        <v>-55.49981935</v>
      </c>
      <c r="U100" s="19">
        <f>P100-'Wastewater Rate and Budget'!F99-'Tiered Water Rate 2 April 2023'!M98</f>
        <v>-42.4302331</v>
      </c>
    </row>
    <row r="101" ht="14.25" customHeight="1">
      <c r="A101" s="70" t="s">
        <v>169</v>
      </c>
      <c r="B101" s="216">
        <f>'Wastewater Rate and Budget'!G100+'Approved Water Rate 1'!G99</f>
        <v>121.0520833</v>
      </c>
      <c r="C101" s="217">
        <f>'Wastewater Rate and Budget'!H100+'Approved Water Rate 1'!H99</f>
        <v>127.0231667</v>
      </c>
      <c r="D101" s="218">
        <f>'Wastewater Rate and Budget'!I100+'Approved Water Rate 1'!I99</f>
        <v>133.2895433</v>
      </c>
      <c r="E101" s="219">
        <f>'Wastewater Rate and Budget'!J100+'Approved Water Rate 1'!J99</f>
        <v>139.8658476</v>
      </c>
      <c r="F101" s="220">
        <f>'Wastewater Rate and Budget'!K100+'Approved Water Rate 1'!K99</f>
        <v>153.3022332</v>
      </c>
      <c r="G101" s="221">
        <f>B101-'Wastewater Rate and Budget'!F100-'Approved Water Rate 1'!F99</f>
        <v>19.05208333</v>
      </c>
      <c r="H101" s="221">
        <f>C101-'Wastewater Rate and Budget'!F100-'Approved Water Rate 1'!F99</f>
        <v>25.02316667</v>
      </c>
      <c r="I101" s="222">
        <f>D101-'Wastewater Rate and Budget'!F100-'Approved Water Rate 1'!F99</f>
        <v>31.28954333</v>
      </c>
      <c r="J101" s="19">
        <f>E101-'Wastewater Rate and Budget'!F100-'Approved Water Rate 1'!F99</f>
        <v>37.86584757</v>
      </c>
      <c r="K101" s="19">
        <f>F101-'Wastewater Rate and Budget'!F100-'Approved Water Rate 1'!F99</f>
        <v>51.30223322</v>
      </c>
      <c r="L101" s="223">
        <f>'Wastewater Rate and Budget'!G100+'Tiered Water Rate 2 April 2023'!N99</f>
        <v>127</v>
      </c>
      <c r="M101" s="22">
        <f>'Wastewater Rate and Budget'!H100+'Tiered Water Rate 2 April 2023'!O99</f>
        <v>132.645</v>
      </c>
      <c r="N101" s="23">
        <f>'Wastewater Rate and Budget'!I100+'Tiered Water Rate 2 April 2023'!P99</f>
        <v>138.57225</v>
      </c>
      <c r="O101" s="24">
        <f>'Wastewater Rate and Budget'!J100+'Tiered Water Rate 2 April 2023'!Q99</f>
        <v>144.7958625</v>
      </c>
      <c r="P101" s="25">
        <f>'Wastewater Rate and Budget'!K100+'Tiered Water Rate 2 April 2023'!R99</f>
        <v>157.8654488</v>
      </c>
      <c r="Q101" s="19">
        <f>L101-'Wastewater Rate and Budget'!F100-'Not Approved Water Rate Tiered '!L99</f>
        <v>25</v>
      </c>
      <c r="R101" s="19">
        <f>M101-'Wastewater Rate and Budget'!F100-'Tiered Water Rate 2 April 2023'!M99</f>
        <v>30.645</v>
      </c>
      <c r="S101" s="19">
        <f>N101-'Wastewater Rate and Budget'!F100-'Tiered Water Rate 2 April 2023'!M99</f>
        <v>36.57225</v>
      </c>
      <c r="T101" s="19">
        <f>O101-'Wastewater Rate and Budget'!F100-'Tiered Water Rate 2 April 2023'!M99</f>
        <v>42.7958625</v>
      </c>
      <c r="U101" s="19">
        <f>P101-'Wastewater Rate and Budget'!F100-'Tiered Water Rate 2 April 2023'!M99</f>
        <v>55.86544875</v>
      </c>
    </row>
    <row r="102" ht="14.25" customHeight="1">
      <c r="A102" s="70" t="s">
        <v>170</v>
      </c>
      <c r="B102" s="216">
        <f>'Wastewater Rate and Budget'!G101+'Approved Water Rate 1'!G100</f>
        <v>140.2</v>
      </c>
      <c r="C102" s="217">
        <f>'Wastewater Rate and Budget'!H101+'Approved Water Rate 1'!H100</f>
        <v>146.937</v>
      </c>
      <c r="D102" s="218">
        <f>'Wastewater Rate and Budget'!I101+'Approved Water Rate 1'!I100</f>
        <v>153.99993</v>
      </c>
      <c r="E102" s="219">
        <f>'Wastewater Rate and Budget'!J101+'Approved Water Rate 1'!J100</f>
        <v>161.4046497</v>
      </c>
      <c r="F102" s="220">
        <f>'Wastewater Rate and Budget'!K101+'Approved Water Rate 1'!K100</f>
        <v>175.7025874</v>
      </c>
      <c r="G102" s="221">
        <f>B102-'Wastewater Rate and Budget'!F101-'Approved Water Rate 1'!F100</f>
        <v>38.2</v>
      </c>
      <c r="H102" s="221">
        <f>C102-'Wastewater Rate and Budget'!F101-'Approved Water Rate 1'!F100</f>
        <v>44.937</v>
      </c>
      <c r="I102" s="222">
        <f>D102-'Wastewater Rate and Budget'!F101-'Approved Water Rate 1'!F100</f>
        <v>51.99993</v>
      </c>
      <c r="J102" s="19">
        <f>E102-'Wastewater Rate and Budget'!F101-'Approved Water Rate 1'!F100</f>
        <v>59.4046497</v>
      </c>
      <c r="K102" s="19">
        <f>F102-'Wastewater Rate and Budget'!F101-'Approved Water Rate 1'!F100</f>
        <v>73.70258744</v>
      </c>
      <c r="L102" s="223">
        <f>'Wastewater Rate and Budget'!G101+'Tiered Water Rate 2 April 2023'!N100</f>
        <v>141.8755</v>
      </c>
      <c r="M102" s="22">
        <f>'Wastewater Rate and Budget'!H101+'Tiered Water Rate 2 April 2023'!O100</f>
        <v>147.5205</v>
      </c>
      <c r="N102" s="23">
        <f>'Wastewater Rate and Budget'!I101+'Tiered Water Rate 2 April 2023'!P100</f>
        <v>153.44775</v>
      </c>
      <c r="O102" s="24">
        <f>'Wastewater Rate and Budget'!J101+'Tiered Water Rate 2 April 2023'!Q100</f>
        <v>159.6713625</v>
      </c>
      <c r="P102" s="25">
        <f>'Wastewater Rate and Budget'!K101+'Tiered Water Rate 2 April 2023'!R100</f>
        <v>172.7409488</v>
      </c>
      <c r="Q102" s="19">
        <f>L102-'Wastewater Rate and Budget'!F101-'Not Approved Water Rate Tiered '!L100</f>
        <v>39.8755</v>
      </c>
      <c r="R102" s="19">
        <f>M102-'Wastewater Rate and Budget'!F101-'Tiered Water Rate 2 April 2023'!M100</f>
        <v>34.5205</v>
      </c>
      <c r="S102" s="19">
        <f>N102-'Wastewater Rate and Budget'!F101-'Tiered Water Rate 2 April 2023'!M100</f>
        <v>40.44775</v>
      </c>
      <c r="T102" s="19">
        <f>O102-'Wastewater Rate and Budget'!F101-'Tiered Water Rate 2 April 2023'!M100</f>
        <v>46.6713625</v>
      </c>
      <c r="U102" s="19">
        <f>P102-'Wastewater Rate and Budget'!F101-'Tiered Water Rate 2 April 2023'!M100</f>
        <v>59.74094875</v>
      </c>
    </row>
    <row r="103" ht="14.25" customHeight="1">
      <c r="A103" s="70" t="s">
        <v>171</v>
      </c>
      <c r="B103" s="216">
        <f>'Wastewater Rate and Budget'!G102+'Approved Water Rate 1'!G101</f>
        <v>112.9</v>
      </c>
      <c r="C103" s="217">
        <f>'Wastewater Rate and Budget'!H102+'Approved Water Rate 1'!H101</f>
        <v>118.545</v>
      </c>
      <c r="D103" s="218">
        <f>'Wastewater Rate and Budget'!I102+'Approved Water Rate 1'!I101</f>
        <v>124.47225</v>
      </c>
      <c r="E103" s="219">
        <f>'Wastewater Rate and Budget'!J102+'Approved Water Rate 1'!J101</f>
        <v>130.6958625</v>
      </c>
      <c r="F103" s="220">
        <f>'Wastewater Rate and Budget'!K102+'Approved Water Rate 1'!K101</f>
        <v>143.7654488</v>
      </c>
      <c r="G103" s="221">
        <f>B103-'Wastewater Rate and Budget'!F102-'Approved Water Rate 1'!F101</f>
        <v>10.9</v>
      </c>
      <c r="H103" s="221">
        <f>C103-'Wastewater Rate and Budget'!F102-'Approved Water Rate 1'!F101</f>
        <v>16.545</v>
      </c>
      <c r="I103" s="222">
        <f>D103-'Wastewater Rate and Budget'!F102-'Approved Water Rate 1'!F101</f>
        <v>22.47225</v>
      </c>
      <c r="J103" s="19">
        <f>E103-'Wastewater Rate and Budget'!F102-'Approved Water Rate 1'!F101</f>
        <v>28.6958625</v>
      </c>
      <c r="K103" s="19">
        <f>F103-'Wastewater Rate and Budget'!F102-'Approved Water Rate 1'!F101</f>
        <v>41.76544875</v>
      </c>
      <c r="L103" s="223">
        <f>'Wastewater Rate and Budget'!G102+'Tiered Water Rate 2 April 2023'!N101</f>
        <v>112.9</v>
      </c>
      <c r="M103" s="22">
        <f>'Wastewater Rate and Budget'!H102+'Tiered Water Rate 2 April 2023'!O101</f>
        <v>118.545</v>
      </c>
      <c r="N103" s="23">
        <f>'Wastewater Rate and Budget'!I102+'Tiered Water Rate 2 April 2023'!P101</f>
        <v>124.47225</v>
      </c>
      <c r="O103" s="24">
        <f>'Wastewater Rate and Budget'!J102+'Tiered Water Rate 2 April 2023'!Q101</f>
        <v>130.6958625</v>
      </c>
      <c r="P103" s="25">
        <f>'Wastewater Rate and Budget'!K102+'Tiered Water Rate 2 April 2023'!R101</f>
        <v>143.7654488</v>
      </c>
      <c r="Q103" s="19">
        <f>L103-'Wastewater Rate and Budget'!F102-'Not Approved Water Rate Tiered '!L101</f>
        <v>10.9</v>
      </c>
      <c r="R103" s="19">
        <f>M103-'Wastewater Rate and Budget'!F102-'Tiered Water Rate 2 April 2023'!M101</f>
        <v>16.545</v>
      </c>
      <c r="S103" s="19">
        <f>N103-'Wastewater Rate and Budget'!F102-'Tiered Water Rate 2 April 2023'!M101</f>
        <v>22.47225</v>
      </c>
      <c r="T103" s="19">
        <f>O103-'Wastewater Rate and Budget'!F102-'Tiered Water Rate 2 April 2023'!M101</f>
        <v>28.6958625</v>
      </c>
      <c r="U103" s="19">
        <f>P103-'Wastewater Rate and Budget'!F102-'Tiered Water Rate 2 April 2023'!M101</f>
        <v>41.76544875</v>
      </c>
    </row>
    <row r="104" ht="14.25" customHeight="1">
      <c r="A104" s="70" t="s">
        <v>172</v>
      </c>
      <c r="B104" s="216">
        <f>'Wastewater Rate and Budget'!G103+'Approved Water Rate 1'!G102</f>
        <v>179.0767491</v>
      </c>
      <c r="C104" s="217">
        <f>'Wastewater Rate and Budget'!H103+'Approved Water Rate 1'!H102</f>
        <v>187.3688191</v>
      </c>
      <c r="D104" s="218">
        <f>'Wastewater Rate and Budget'!I103+'Approved Water Rate 1'!I102</f>
        <v>196.0490218</v>
      </c>
      <c r="E104" s="219">
        <f>'Wastewater Rate and Budget'!J103+'Approved Water Rate 1'!J102</f>
        <v>205.1357052</v>
      </c>
      <c r="F104" s="220">
        <f>'Wastewater Rate and Budget'!K103+'Approved Water Rate 1'!K102</f>
        <v>221.1828852</v>
      </c>
      <c r="G104" s="221">
        <f>B104-'Wastewater Rate and Budget'!F103-'Approved Water Rate 1'!F102</f>
        <v>-32.92325089</v>
      </c>
      <c r="H104" s="221">
        <f>C104-'Wastewater Rate and Budget'!F103-'Approved Water Rate 1'!F102</f>
        <v>-24.63118093</v>
      </c>
      <c r="I104" s="222">
        <f>D104-'Wastewater Rate and Budget'!F103-'Approved Water Rate 1'!F102</f>
        <v>-15.95097816</v>
      </c>
      <c r="J104" s="19">
        <f>E104-'Wastewater Rate and Budget'!F103-'Approved Water Rate 1'!F102</f>
        <v>-6.864294791</v>
      </c>
      <c r="K104" s="19">
        <f>F104-'Wastewater Rate and Budget'!F103-'Approved Water Rate 1'!F102</f>
        <v>9.182885168</v>
      </c>
      <c r="L104" s="223">
        <f>'Wastewater Rate and Budget'!G103+'Tiered Water Rate 2 April 2023'!N102</f>
        <v>141.8755</v>
      </c>
      <c r="M104" s="22">
        <f>'Wastewater Rate and Budget'!H103+'Tiered Water Rate 2 April 2023'!O102</f>
        <v>147.5205</v>
      </c>
      <c r="N104" s="23">
        <f>'Wastewater Rate and Budget'!I103+'Tiered Water Rate 2 April 2023'!P102</f>
        <v>153.44775</v>
      </c>
      <c r="O104" s="24">
        <f>'Wastewater Rate and Budget'!J103+'Tiered Water Rate 2 April 2023'!Q102</f>
        <v>159.6713625</v>
      </c>
      <c r="P104" s="25">
        <f>'Wastewater Rate and Budget'!K103+'Tiered Water Rate 2 April 2023'!R102</f>
        <v>172.7409488</v>
      </c>
      <c r="Q104" s="19">
        <f>L104-'Wastewater Rate and Budget'!F103-'Not Approved Water Rate Tiered '!L102</f>
        <v>-70.1245</v>
      </c>
      <c r="R104" s="19">
        <f>M104-'Wastewater Rate and Budget'!F103-'Tiered Water Rate 2 April 2023'!M102</f>
        <v>34.5205</v>
      </c>
      <c r="S104" s="19">
        <f>N104-'Wastewater Rate and Budget'!F103-'Tiered Water Rate 2 April 2023'!M102</f>
        <v>40.44775</v>
      </c>
      <c r="T104" s="19">
        <f>O104-'Wastewater Rate and Budget'!F103-'Tiered Water Rate 2 April 2023'!M102</f>
        <v>46.6713625</v>
      </c>
      <c r="U104" s="19">
        <f>P104-'Wastewater Rate and Budget'!F103-'Tiered Water Rate 2 April 2023'!M102</f>
        <v>59.74094875</v>
      </c>
    </row>
    <row r="105" ht="14.25" customHeight="1">
      <c r="A105" s="70" t="s">
        <v>173</v>
      </c>
      <c r="B105" s="216">
        <f>'Wastewater Rate and Budget'!G104+'Approved Water Rate 1'!G103</f>
        <v>117.45</v>
      </c>
      <c r="C105" s="217">
        <f>'Wastewater Rate and Budget'!H104+'Approved Water Rate 1'!H103</f>
        <v>123.277</v>
      </c>
      <c r="D105" s="218">
        <f>'Wastewater Rate and Budget'!I104+'Approved Water Rate 1'!I103</f>
        <v>129.39353</v>
      </c>
      <c r="E105" s="219">
        <f>'Wastewater Rate and Budget'!J104+'Approved Water Rate 1'!J103</f>
        <v>135.8139937</v>
      </c>
      <c r="F105" s="220">
        <f>'Wastewater Rate and Budget'!K104+'Approved Water Rate 1'!K103</f>
        <v>149.0883052</v>
      </c>
      <c r="G105" s="221">
        <f>B105-'Wastewater Rate and Budget'!F104-'Approved Water Rate 1'!F103</f>
        <v>15.45</v>
      </c>
      <c r="H105" s="221">
        <f>C105-'Wastewater Rate and Budget'!F104-'Approved Water Rate 1'!F103</f>
        <v>21.277</v>
      </c>
      <c r="I105" s="222">
        <f>D105-'Wastewater Rate and Budget'!F104-'Approved Water Rate 1'!F103</f>
        <v>27.39353</v>
      </c>
      <c r="J105" s="19">
        <f>E105-'Wastewater Rate and Budget'!F104-'Approved Water Rate 1'!F103</f>
        <v>33.8139937</v>
      </c>
      <c r="K105" s="19">
        <f>F105-'Wastewater Rate and Budget'!F104-'Approved Water Rate 1'!F103</f>
        <v>47.0883052</v>
      </c>
      <c r="L105" s="223">
        <f>'Wastewater Rate and Budget'!G104+'Tiered Water Rate 2 April 2023'!N103</f>
        <v>112.9</v>
      </c>
      <c r="M105" s="22">
        <f>'Wastewater Rate and Budget'!H104+'Tiered Water Rate 2 April 2023'!O103</f>
        <v>118.545</v>
      </c>
      <c r="N105" s="23">
        <f>'Wastewater Rate and Budget'!I104+'Tiered Water Rate 2 April 2023'!P103</f>
        <v>124.47225</v>
      </c>
      <c r="O105" s="24">
        <f>'Wastewater Rate and Budget'!J104+'Tiered Water Rate 2 April 2023'!Q103</f>
        <v>130.6958625</v>
      </c>
      <c r="P105" s="25">
        <f>'Wastewater Rate and Budget'!K104+'Tiered Water Rate 2 April 2023'!R103</f>
        <v>143.7654488</v>
      </c>
      <c r="Q105" s="19">
        <f>L105-'Wastewater Rate and Budget'!F104-'Not Approved Water Rate Tiered '!L103</f>
        <v>10.9</v>
      </c>
      <c r="R105" s="19">
        <f>M105-'Wastewater Rate and Budget'!F104-'Tiered Water Rate 2 April 2023'!M103</f>
        <v>16.545</v>
      </c>
      <c r="S105" s="19">
        <f>N105-'Wastewater Rate and Budget'!F104-'Tiered Water Rate 2 April 2023'!M103</f>
        <v>22.47225</v>
      </c>
      <c r="T105" s="19">
        <f>O105-'Wastewater Rate and Budget'!F104-'Tiered Water Rate 2 April 2023'!M103</f>
        <v>28.6958625</v>
      </c>
      <c r="U105" s="19">
        <f>P105-'Wastewater Rate and Budget'!F104-'Tiered Water Rate 2 April 2023'!M103</f>
        <v>41.76544875</v>
      </c>
    </row>
    <row r="106" ht="14.25" customHeight="1">
      <c r="A106" s="70" t="s">
        <v>174</v>
      </c>
      <c r="B106" s="216">
        <f>'Wastewater Rate and Budget'!G105+'Approved Water Rate 1'!G104</f>
        <v>112.9</v>
      </c>
      <c r="C106" s="217">
        <f>'Wastewater Rate and Budget'!H105+'Approved Water Rate 1'!H104</f>
        <v>118.545</v>
      </c>
      <c r="D106" s="218">
        <f>'Wastewater Rate and Budget'!I105+'Approved Water Rate 1'!I104</f>
        <v>124.47225</v>
      </c>
      <c r="E106" s="219">
        <f>'Wastewater Rate and Budget'!J105+'Approved Water Rate 1'!J104</f>
        <v>130.6958625</v>
      </c>
      <c r="F106" s="220">
        <f>'Wastewater Rate and Budget'!K105+'Approved Water Rate 1'!K104</f>
        <v>143.7654488</v>
      </c>
      <c r="G106" s="221">
        <f>B106-'Wastewater Rate and Budget'!F105-'Approved Water Rate 1'!F104</f>
        <v>10.9</v>
      </c>
      <c r="H106" s="221">
        <f>C106-'Wastewater Rate and Budget'!F105-'Approved Water Rate 1'!F104</f>
        <v>16.545</v>
      </c>
      <c r="I106" s="222">
        <f>D106-'Wastewater Rate and Budget'!F105-'Approved Water Rate 1'!F104</f>
        <v>22.47225</v>
      </c>
      <c r="J106" s="19">
        <f>E106-'Wastewater Rate and Budget'!F105-'Approved Water Rate 1'!F104</f>
        <v>28.6958625</v>
      </c>
      <c r="K106" s="19">
        <f>F106-'Wastewater Rate and Budget'!F105-'Approved Water Rate 1'!F104</f>
        <v>41.76544875</v>
      </c>
      <c r="L106" s="223">
        <f>'Wastewater Rate and Budget'!G105+'Tiered Water Rate 2 April 2023'!N104</f>
        <v>112.9</v>
      </c>
      <c r="M106" s="22">
        <f>'Wastewater Rate and Budget'!H105+'Tiered Water Rate 2 April 2023'!O104</f>
        <v>118.545</v>
      </c>
      <c r="N106" s="23">
        <f>'Wastewater Rate and Budget'!I105+'Tiered Water Rate 2 April 2023'!P104</f>
        <v>124.47225</v>
      </c>
      <c r="O106" s="24">
        <f>'Wastewater Rate and Budget'!J105+'Tiered Water Rate 2 April 2023'!Q104</f>
        <v>130.6958625</v>
      </c>
      <c r="P106" s="25">
        <f>'Wastewater Rate and Budget'!K105+'Tiered Water Rate 2 April 2023'!R104</f>
        <v>143.7654488</v>
      </c>
      <c r="Q106" s="19">
        <f>L106-'Wastewater Rate and Budget'!F105-'Not Approved Water Rate Tiered '!L104</f>
        <v>10.9</v>
      </c>
      <c r="R106" s="19">
        <f>M106-'Wastewater Rate and Budget'!F105-'Tiered Water Rate 2 April 2023'!M104</f>
        <v>16.545</v>
      </c>
      <c r="S106" s="19">
        <f>N106-'Wastewater Rate and Budget'!F105-'Tiered Water Rate 2 April 2023'!M104</f>
        <v>22.47225</v>
      </c>
      <c r="T106" s="19">
        <f>O106-'Wastewater Rate and Budget'!F105-'Tiered Water Rate 2 April 2023'!M104</f>
        <v>28.6958625</v>
      </c>
      <c r="U106" s="19">
        <f>P106-'Wastewater Rate and Budget'!F105-'Tiered Water Rate 2 April 2023'!M104</f>
        <v>41.76544875</v>
      </c>
    </row>
    <row r="107" ht="14.25" customHeight="1">
      <c r="A107" s="70" t="s">
        <v>175</v>
      </c>
      <c r="B107" s="216">
        <f>'Wastewater Rate and Budget'!G106+'Approved Water Rate 1'!G105</f>
        <v>161.281768</v>
      </c>
      <c r="C107" s="217">
        <f>'Wastewater Rate and Budget'!H106+'Approved Water Rate 1'!H105</f>
        <v>168.8620388</v>
      </c>
      <c r="D107" s="218">
        <f>'Wastewater Rate and Budget'!I106+'Approved Water Rate 1'!I105</f>
        <v>176.8019703</v>
      </c>
      <c r="E107" s="219">
        <f>'Wastewater Rate and Budget'!J106+'Approved Water Rate 1'!J105</f>
        <v>185.1187716</v>
      </c>
      <c r="F107" s="220">
        <f>'Wastewater Rate and Budget'!K106+'Approved Water Rate 1'!K105</f>
        <v>200.3652742</v>
      </c>
      <c r="G107" s="221">
        <f>B107-'Wastewater Rate and Budget'!F106-'Approved Water Rate 1'!F105</f>
        <v>-6.718231952</v>
      </c>
      <c r="H107" s="221">
        <f>C107-'Wastewater Rate and Budget'!F106-'Approved Water Rate 1'!F105</f>
        <v>0.8620387701</v>
      </c>
      <c r="I107" s="222">
        <f>D107-'Wastewater Rate and Budget'!F106-'Approved Water Rate 1'!F105</f>
        <v>8.801970321</v>
      </c>
      <c r="J107" s="19">
        <f>E107-'Wastewater Rate and Budget'!F106-'Approved Water Rate 1'!F105</f>
        <v>17.11877163</v>
      </c>
      <c r="K107" s="19">
        <f>F107-'Wastewater Rate and Budget'!F106-'Approved Water Rate 1'!F105</f>
        <v>32.36527425</v>
      </c>
      <c r="L107" s="223">
        <f>'Wastewater Rate and Budget'!G106+'Tiered Water Rate 2 April 2023'!N105</f>
        <v>167.75887</v>
      </c>
      <c r="M107" s="22">
        <f>'Wastewater Rate and Budget'!H106+'Tiered Water Rate 2 April 2023'!O105</f>
        <v>173.40387</v>
      </c>
      <c r="N107" s="23">
        <f>'Wastewater Rate and Budget'!I106+'Tiered Water Rate 2 April 2023'!P105</f>
        <v>179.33112</v>
      </c>
      <c r="O107" s="24">
        <f>'Wastewater Rate and Budget'!J106+'Tiered Water Rate 2 April 2023'!Q105</f>
        <v>185.5547325</v>
      </c>
      <c r="P107" s="25">
        <f>'Wastewater Rate and Budget'!K106+'Tiered Water Rate 2 April 2023'!R105</f>
        <v>198.6243188</v>
      </c>
      <c r="Q107" s="19">
        <f>L107-'Wastewater Rate and Budget'!F106-'Not Approved Water Rate Tiered '!L105</f>
        <v>-0.24113</v>
      </c>
      <c r="R107" s="19">
        <f>M107-'Wastewater Rate and Budget'!F106-'Tiered Water Rate 2 April 2023'!M105</f>
        <v>5.40387</v>
      </c>
      <c r="S107" s="19">
        <f>N107-'Wastewater Rate and Budget'!F106-'Tiered Water Rate 2 April 2023'!M105</f>
        <v>11.33112</v>
      </c>
      <c r="T107" s="19">
        <f>O107-'Wastewater Rate and Budget'!F106-'Tiered Water Rate 2 April 2023'!M105</f>
        <v>17.5547325</v>
      </c>
      <c r="U107" s="19">
        <f>P107-'Wastewater Rate and Budget'!F106-'Tiered Water Rate 2 April 2023'!M105</f>
        <v>30.62431875</v>
      </c>
    </row>
    <row r="108" ht="14.25" customHeight="1">
      <c r="A108" s="75" t="s">
        <v>176</v>
      </c>
      <c r="B108" s="216">
        <f>'Wastewater Rate and Budget'!G107+'Approved Water Rate 1'!G106</f>
        <v>856.0176</v>
      </c>
      <c r="C108" s="217">
        <f>'Wastewater Rate and Budget'!H107+'Approved Water Rate 1'!H106</f>
        <v>896.67998</v>
      </c>
      <c r="D108" s="218">
        <f>'Wastewater Rate and Budget'!I107+'Approved Water Rate 1'!I106</f>
        <v>939.289939</v>
      </c>
      <c r="E108" s="219">
        <f>'Wastewater Rate and Budget'!J107+'Approved Water Rate 1'!J106</f>
        <v>983.9414344</v>
      </c>
      <c r="F108" s="220">
        <f>'Wastewater Rate and Budget'!K107+'Approved Water Rate 1'!K106</f>
        <v>1067.902448</v>
      </c>
      <c r="G108" s="221">
        <f>B108-'Wastewater Rate and Budget'!F107-'Approved Water Rate 1'!F106</f>
        <v>-123.8024</v>
      </c>
      <c r="H108" s="221">
        <f>C108-'Wastewater Rate and Budget'!F107-'Approved Water Rate 1'!F106</f>
        <v>-83.14002</v>
      </c>
      <c r="I108" s="222">
        <f>D108-'Wastewater Rate and Budget'!F107-'Approved Water Rate 1'!F106</f>
        <v>-40.530061</v>
      </c>
      <c r="J108" s="19">
        <f>E108-'Wastewater Rate and Budget'!F107-'Approved Water Rate 1'!F106</f>
        <v>4.12143435</v>
      </c>
      <c r="K108" s="19">
        <f>F108-'Wastewater Rate and Budget'!F107-'Approved Water Rate 1'!F106</f>
        <v>88.0824478</v>
      </c>
      <c r="L108" s="223">
        <f>'Wastewater Rate and Budget'!G107+'Tiered Water Rate 2 April 2023'!N106</f>
        <v>642.1676</v>
      </c>
      <c r="M108" s="22">
        <f>'Wastewater Rate and Budget'!H107+'Tiered Water Rate 2 April 2023'!O106</f>
        <v>674.27598</v>
      </c>
      <c r="N108" s="23">
        <f>'Wastewater Rate and Budget'!I107+'Tiered Water Rate 2 April 2023'!P106</f>
        <v>707.989779</v>
      </c>
      <c r="O108" s="24">
        <f>'Wastewater Rate and Budget'!J107+'Tiered Water Rate 2 April 2023'!Q106</f>
        <v>743.389268</v>
      </c>
      <c r="P108" s="25">
        <f>'Wastewater Rate and Budget'!K107+'Tiered Water Rate 2 April 2023'!R106</f>
        <v>817.7281947</v>
      </c>
      <c r="Q108" s="19">
        <f>L108-'Wastewater Rate and Budget'!F107-'Not Approved Water Rate Tiered '!L106</f>
        <v>-337.6524</v>
      </c>
      <c r="R108" s="19">
        <f>M108-'Wastewater Rate and Budget'!F107-'Tiered Water Rate 2 April 2023'!M106</f>
        <v>145.45598</v>
      </c>
      <c r="S108" s="19">
        <f>N108-'Wastewater Rate and Budget'!F107-'Tiered Water Rate 2 April 2023'!M106</f>
        <v>179.169779</v>
      </c>
      <c r="T108" s="19">
        <f>O108-'Wastewater Rate and Budget'!F107-'Tiered Water Rate 2 April 2023'!M106</f>
        <v>214.569268</v>
      </c>
      <c r="U108" s="19">
        <f>P108-'Wastewater Rate and Budget'!F107-'Tiered Water Rate 2 April 2023'!M106</f>
        <v>288.9081947</v>
      </c>
    </row>
    <row r="109" ht="14.25" customHeight="1">
      <c r="A109" s="70" t="s">
        <v>177</v>
      </c>
      <c r="B109" s="216">
        <f>'Wastewater Rate and Budget'!G108+'Approved Water Rate 1'!G107</f>
        <v>138.4359626</v>
      </c>
      <c r="C109" s="217">
        <f>'Wastewater Rate and Budget'!H108+'Approved Water Rate 1'!H107</f>
        <v>145.1024011</v>
      </c>
      <c r="D109" s="218">
        <f>'Wastewater Rate and Budget'!I108+'Approved Water Rate 1'!I107</f>
        <v>152.0919471</v>
      </c>
      <c r="E109" s="219">
        <f>'Wastewater Rate and Budget'!J108+'Approved Water Rate 1'!J107</f>
        <v>159.4203475</v>
      </c>
      <c r="F109" s="220">
        <f>'Wastewater Rate and Budget'!K108+'Approved Water Rate 1'!K107</f>
        <v>173.6389131</v>
      </c>
      <c r="G109" s="221">
        <f>B109-'Wastewater Rate and Budget'!F108-'Approved Water Rate 1'!F107</f>
        <v>25.43596257</v>
      </c>
      <c r="H109" s="221">
        <f>C109-'Wastewater Rate and Budget'!F108-'Approved Water Rate 1'!F107</f>
        <v>32.10240107</v>
      </c>
      <c r="I109" s="222">
        <f>D109-'Wastewater Rate and Budget'!F108-'Approved Water Rate 1'!F107</f>
        <v>39.09194711</v>
      </c>
      <c r="J109" s="19">
        <f>E109-'Wastewater Rate and Budget'!F108-'Approved Water Rate 1'!F107</f>
        <v>46.4203475</v>
      </c>
      <c r="K109" s="19">
        <f>F109-'Wastewater Rate and Budget'!F108-'Approved Water Rate 1'!F107</f>
        <v>60.63891315</v>
      </c>
      <c r="L109" s="223">
        <f>'Wastewater Rate and Budget'!G108+'Tiered Water Rate 2 April 2023'!N107</f>
        <v>136.917</v>
      </c>
      <c r="M109" s="22">
        <f>'Wastewater Rate and Budget'!H108+'Tiered Water Rate 2 April 2023'!O107</f>
        <v>142.562</v>
      </c>
      <c r="N109" s="23">
        <f>'Wastewater Rate and Budget'!I108+'Tiered Water Rate 2 April 2023'!P107</f>
        <v>148.48925</v>
      </c>
      <c r="O109" s="24">
        <f>'Wastewater Rate and Budget'!J108+'Tiered Water Rate 2 April 2023'!Q107</f>
        <v>154.7128625</v>
      </c>
      <c r="P109" s="25">
        <f>'Wastewater Rate and Budget'!K108+'Tiered Water Rate 2 April 2023'!R107</f>
        <v>167.7824488</v>
      </c>
      <c r="Q109" s="19">
        <f>L109-'Wastewater Rate and Budget'!F108-'Not Approved Water Rate Tiered '!L107</f>
        <v>23.917</v>
      </c>
      <c r="R109" s="19">
        <f>M109-'Wastewater Rate and Budget'!F108-'Tiered Water Rate 2 April 2023'!M107</f>
        <v>40.562</v>
      </c>
      <c r="S109" s="19">
        <f>N109-'Wastewater Rate and Budget'!F108-'Tiered Water Rate 2 April 2023'!M107</f>
        <v>46.48925</v>
      </c>
      <c r="T109" s="19">
        <f>O109-'Wastewater Rate and Budget'!F108-'Tiered Water Rate 2 April 2023'!M107</f>
        <v>52.7128625</v>
      </c>
      <c r="U109" s="19">
        <f>P109-'Wastewater Rate and Budget'!F108-'Tiered Water Rate 2 April 2023'!M107</f>
        <v>65.78244875</v>
      </c>
    </row>
    <row r="110" ht="14.25" customHeight="1">
      <c r="A110" s="70" t="s">
        <v>178</v>
      </c>
      <c r="B110" s="216">
        <f>'Wastewater Rate and Budget'!G109+'Approved Water Rate 1'!G108</f>
        <v>140.2</v>
      </c>
      <c r="C110" s="217">
        <f>'Wastewater Rate and Budget'!H109+'Approved Water Rate 1'!H108</f>
        <v>146.937</v>
      </c>
      <c r="D110" s="218">
        <f>'Wastewater Rate and Budget'!I109+'Approved Water Rate 1'!I108</f>
        <v>153.99993</v>
      </c>
      <c r="E110" s="219">
        <f>'Wastewater Rate and Budget'!J109+'Approved Water Rate 1'!J108</f>
        <v>161.4046497</v>
      </c>
      <c r="F110" s="220">
        <f>'Wastewater Rate and Budget'!K109+'Approved Water Rate 1'!K108</f>
        <v>175.7025874</v>
      </c>
      <c r="G110" s="221">
        <f>B110-'Wastewater Rate and Budget'!F109-'Approved Water Rate 1'!F108</f>
        <v>38.2</v>
      </c>
      <c r="H110" s="221">
        <f>C110-'Wastewater Rate and Budget'!F109-'Approved Water Rate 1'!F108</f>
        <v>44.937</v>
      </c>
      <c r="I110" s="222">
        <f>D110-'Wastewater Rate and Budget'!F109-'Approved Water Rate 1'!F108</f>
        <v>51.99993</v>
      </c>
      <c r="J110" s="19">
        <f>E110-'Wastewater Rate and Budget'!F109-'Approved Water Rate 1'!F108</f>
        <v>59.4046497</v>
      </c>
      <c r="K110" s="19">
        <f>F110-'Wastewater Rate and Budget'!F109-'Approved Water Rate 1'!F108</f>
        <v>73.70258744</v>
      </c>
      <c r="L110" s="223">
        <f>'Wastewater Rate and Budget'!G109+'Tiered Water Rate 2 April 2023'!N108</f>
        <v>117.6</v>
      </c>
      <c r="M110" s="22">
        <f>'Wastewater Rate and Budget'!H109+'Tiered Water Rate 2 April 2023'!O108</f>
        <v>123.245</v>
      </c>
      <c r="N110" s="23">
        <f>'Wastewater Rate and Budget'!I109+'Tiered Water Rate 2 April 2023'!P108</f>
        <v>129.17225</v>
      </c>
      <c r="O110" s="24">
        <f>'Wastewater Rate and Budget'!J109+'Tiered Water Rate 2 April 2023'!Q108</f>
        <v>135.3958625</v>
      </c>
      <c r="P110" s="25">
        <f>'Wastewater Rate and Budget'!K109+'Tiered Water Rate 2 April 2023'!R108</f>
        <v>148.4654488</v>
      </c>
      <c r="Q110" s="19">
        <f>L110-'Wastewater Rate and Budget'!F109-'Not Approved Water Rate Tiered '!L108</f>
        <v>15.6</v>
      </c>
      <c r="R110" s="19">
        <f>M110-'Wastewater Rate and Budget'!F109-'Tiered Water Rate 2 April 2023'!M108</f>
        <v>21.245</v>
      </c>
      <c r="S110" s="19">
        <f>N110-'Wastewater Rate and Budget'!F109-'Tiered Water Rate 2 April 2023'!M108</f>
        <v>27.17225</v>
      </c>
      <c r="T110" s="19">
        <f>O110-'Wastewater Rate and Budget'!F109-'Tiered Water Rate 2 April 2023'!M108</f>
        <v>33.3958625</v>
      </c>
      <c r="U110" s="19">
        <f>P110-'Wastewater Rate and Budget'!F109-'Tiered Water Rate 2 April 2023'!M108</f>
        <v>46.46544875</v>
      </c>
    </row>
    <row r="111" ht="14.25" customHeight="1">
      <c r="A111" s="70" t="s">
        <v>179</v>
      </c>
      <c r="B111" s="216">
        <f>'Wastewater Rate and Budget'!G110+'Approved Water Rate 1'!G109</f>
        <v>140.2</v>
      </c>
      <c r="C111" s="217">
        <f>'Wastewater Rate and Budget'!H110+'Approved Water Rate 1'!H109</f>
        <v>146.937</v>
      </c>
      <c r="D111" s="218">
        <f>'Wastewater Rate and Budget'!I110+'Approved Water Rate 1'!I109</f>
        <v>153.99993</v>
      </c>
      <c r="E111" s="219">
        <f>'Wastewater Rate and Budget'!J110+'Approved Water Rate 1'!J109</f>
        <v>161.4046497</v>
      </c>
      <c r="F111" s="220">
        <f>'Wastewater Rate and Budget'!K110+'Approved Water Rate 1'!K109</f>
        <v>175.7025874</v>
      </c>
      <c r="G111" s="221">
        <f>B111-'Wastewater Rate and Budget'!F110-'Approved Water Rate 1'!F109</f>
        <v>38.2</v>
      </c>
      <c r="H111" s="221">
        <f>C111-'Wastewater Rate and Budget'!F110-'Approved Water Rate 1'!F109</f>
        <v>44.937</v>
      </c>
      <c r="I111" s="222">
        <f>D111-'Wastewater Rate and Budget'!F110-'Approved Water Rate 1'!F109</f>
        <v>51.99993</v>
      </c>
      <c r="J111" s="19">
        <f>E111-'Wastewater Rate and Budget'!F110-'Approved Water Rate 1'!F109</f>
        <v>59.4046497</v>
      </c>
      <c r="K111" s="19">
        <f>F111-'Wastewater Rate and Budget'!F110-'Approved Water Rate 1'!F109</f>
        <v>73.70258744</v>
      </c>
      <c r="L111" s="223">
        <f>'Wastewater Rate and Budget'!G110+'Tiered Water Rate 2 April 2023'!N109</f>
        <v>131.9585</v>
      </c>
      <c r="M111" s="22">
        <f>'Wastewater Rate and Budget'!H110+'Tiered Water Rate 2 April 2023'!O109</f>
        <v>137.6035</v>
      </c>
      <c r="N111" s="23">
        <f>'Wastewater Rate and Budget'!I110+'Tiered Water Rate 2 April 2023'!P109</f>
        <v>143.53075</v>
      </c>
      <c r="O111" s="24">
        <f>'Wastewater Rate and Budget'!J110+'Tiered Water Rate 2 April 2023'!Q109</f>
        <v>149.7543625</v>
      </c>
      <c r="P111" s="25">
        <f>'Wastewater Rate and Budget'!K110+'Tiered Water Rate 2 April 2023'!R109</f>
        <v>162.8239488</v>
      </c>
      <c r="Q111" s="19">
        <f>L111-'Wastewater Rate and Budget'!F110-'Not Approved Water Rate Tiered '!L109</f>
        <v>29.9585</v>
      </c>
      <c r="R111" s="19">
        <f>M111-'Wastewater Rate and Budget'!F110-'Tiered Water Rate 2 April 2023'!M109</f>
        <v>35.6035</v>
      </c>
      <c r="S111" s="19">
        <f>N111-'Wastewater Rate and Budget'!F110-'Tiered Water Rate 2 April 2023'!M109</f>
        <v>41.53075</v>
      </c>
      <c r="T111" s="19">
        <f>O111-'Wastewater Rate and Budget'!F110-'Tiered Water Rate 2 April 2023'!M109</f>
        <v>47.7543625</v>
      </c>
      <c r="U111" s="19">
        <f>P111-'Wastewater Rate and Budget'!F110-'Tiered Water Rate 2 April 2023'!M109</f>
        <v>60.82394875</v>
      </c>
    </row>
    <row r="112" ht="14.25" customHeight="1">
      <c r="A112" s="70" t="s">
        <v>180</v>
      </c>
      <c r="B112" s="216">
        <f>'Wastewater Rate and Budget'!G111+'Approved Water Rate 1'!G110</f>
        <v>138.4359626</v>
      </c>
      <c r="C112" s="217">
        <f>'Wastewater Rate and Budget'!H111+'Approved Water Rate 1'!H110</f>
        <v>145.1024011</v>
      </c>
      <c r="D112" s="218">
        <f>'Wastewater Rate and Budget'!I111+'Approved Water Rate 1'!I110</f>
        <v>152.0919471</v>
      </c>
      <c r="E112" s="219">
        <f>'Wastewater Rate and Budget'!J111+'Approved Water Rate 1'!J110</f>
        <v>159.4203475</v>
      </c>
      <c r="F112" s="220">
        <f>'Wastewater Rate and Budget'!K111+'Approved Water Rate 1'!K110</f>
        <v>173.6389131</v>
      </c>
      <c r="G112" s="221">
        <f>B112-'Wastewater Rate and Budget'!F111-'Approved Water Rate 1'!F110</f>
        <v>25.43596257</v>
      </c>
      <c r="H112" s="221">
        <f>C112-'Wastewater Rate and Budget'!F111-'Approved Water Rate 1'!F110</f>
        <v>32.10240107</v>
      </c>
      <c r="I112" s="222">
        <f>D112-'Wastewater Rate and Budget'!F111-'Approved Water Rate 1'!F110</f>
        <v>39.09194711</v>
      </c>
      <c r="J112" s="19">
        <f>E112-'Wastewater Rate and Budget'!F111-'Approved Water Rate 1'!F110</f>
        <v>46.4203475</v>
      </c>
      <c r="K112" s="19">
        <f>F112-'Wastewater Rate and Budget'!F111-'Approved Water Rate 1'!F110</f>
        <v>60.63891315</v>
      </c>
      <c r="L112" s="223">
        <f>'Wastewater Rate and Budget'!G111+'Tiered Water Rate 2 April 2023'!N110</f>
        <v>127</v>
      </c>
      <c r="M112" s="22">
        <f>'Wastewater Rate and Budget'!H111+'Tiered Water Rate 2 April 2023'!O110</f>
        <v>132.645</v>
      </c>
      <c r="N112" s="23">
        <f>'Wastewater Rate and Budget'!I111+'Tiered Water Rate 2 April 2023'!P110</f>
        <v>138.57225</v>
      </c>
      <c r="O112" s="24">
        <f>'Wastewater Rate and Budget'!J111+'Tiered Water Rate 2 April 2023'!Q110</f>
        <v>144.7958625</v>
      </c>
      <c r="P112" s="25">
        <f>'Wastewater Rate and Budget'!K111+'Tiered Water Rate 2 April 2023'!R110</f>
        <v>157.8654488</v>
      </c>
      <c r="Q112" s="19">
        <f>L112-'Wastewater Rate and Budget'!F111-'Not Approved Water Rate Tiered '!L110</f>
        <v>14</v>
      </c>
      <c r="R112" s="19">
        <f>M112-'Wastewater Rate and Budget'!F111-'Tiered Water Rate 2 April 2023'!M110</f>
        <v>30.645</v>
      </c>
      <c r="S112" s="19">
        <f>N112-'Wastewater Rate and Budget'!F111-'Tiered Water Rate 2 April 2023'!M110</f>
        <v>36.57225</v>
      </c>
      <c r="T112" s="19">
        <f>O112-'Wastewater Rate and Budget'!F111-'Tiered Water Rate 2 April 2023'!M110</f>
        <v>42.7958625</v>
      </c>
      <c r="U112" s="19">
        <f>P112-'Wastewater Rate and Budget'!F111-'Tiered Water Rate 2 April 2023'!M110</f>
        <v>55.86544875</v>
      </c>
    </row>
    <row r="113" ht="14.25" customHeight="1">
      <c r="A113" s="70" t="s">
        <v>181</v>
      </c>
      <c r="B113" s="216">
        <f>'Wastewater Rate and Budget'!G112+'Approved Water Rate 1'!G111</f>
        <v>131.1</v>
      </c>
      <c r="C113" s="217">
        <f>'Wastewater Rate and Budget'!H112+'Approved Water Rate 1'!H111</f>
        <v>137.473</v>
      </c>
      <c r="D113" s="218">
        <f>'Wastewater Rate and Budget'!I112+'Approved Water Rate 1'!I111</f>
        <v>144.15737</v>
      </c>
      <c r="E113" s="219">
        <f>'Wastewater Rate and Budget'!J112+'Approved Water Rate 1'!J111</f>
        <v>151.1683873</v>
      </c>
      <c r="F113" s="220">
        <f>'Wastewater Rate and Budget'!K112+'Approved Water Rate 1'!K111</f>
        <v>165.0568745</v>
      </c>
      <c r="G113" s="221">
        <f>B113-'Wastewater Rate and Budget'!F112-'Approved Water Rate 1'!F111</f>
        <v>29.1</v>
      </c>
      <c r="H113" s="221">
        <f>C113-'Wastewater Rate and Budget'!F112-'Approved Water Rate 1'!F111</f>
        <v>35.473</v>
      </c>
      <c r="I113" s="222">
        <f>D113-'Wastewater Rate and Budget'!F112-'Approved Water Rate 1'!F111</f>
        <v>42.15737</v>
      </c>
      <c r="J113" s="19">
        <f>E113-'Wastewater Rate and Budget'!F112-'Approved Water Rate 1'!F111</f>
        <v>49.1683873</v>
      </c>
      <c r="K113" s="19">
        <f>F113-'Wastewater Rate and Budget'!F112-'Approved Water Rate 1'!F111</f>
        <v>63.05687454</v>
      </c>
      <c r="L113" s="223">
        <f>'Wastewater Rate and Budget'!G112+'Tiered Water Rate 2 April 2023'!N111</f>
        <v>127</v>
      </c>
      <c r="M113" s="22">
        <f>'Wastewater Rate and Budget'!H112+'Tiered Water Rate 2 April 2023'!O111</f>
        <v>132.645</v>
      </c>
      <c r="N113" s="23">
        <f>'Wastewater Rate and Budget'!I112+'Tiered Water Rate 2 April 2023'!P111</f>
        <v>138.57225</v>
      </c>
      <c r="O113" s="24">
        <f>'Wastewater Rate and Budget'!J112+'Tiered Water Rate 2 April 2023'!Q111</f>
        <v>144.7958625</v>
      </c>
      <c r="P113" s="25">
        <f>'Wastewater Rate and Budget'!K112+'Tiered Water Rate 2 April 2023'!R111</f>
        <v>157.8654488</v>
      </c>
      <c r="Q113" s="19">
        <f>L113-'Wastewater Rate and Budget'!F112-'Not Approved Water Rate Tiered '!L111</f>
        <v>25</v>
      </c>
      <c r="R113" s="19">
        <f>M113-'Wastewater Rate and Budget'!F112-'Tiered Water Rate 2 April 2023'!M111</f>
        <v>30.645</v>
      </c>
      <c r="S113" s="19">
        <f>N113-'Wastewater Rate and Budget'!F112-'Tiered Water Rate 2 April 2023'!M111</f>
        <v>36.57225</v>
      </c>
      <c r="T113" s="19">
        <f>O113-'Wastewater Rate and Budget'!F112-'Tiered Water Rate 2 April 2023'!M111</f>
        <v>42.7958625</v>
      </c>
      <c r="U113" s="19">
        <f>P113-'Wastewater Rate and Budget'!F112-'Tiered Water Rate 2 April 2023'!M111</f>
        <v>55.86544875</v>
      </c>
    </row>
    <row r="114" ht="14.25" customHeight="1">
      <c r="A114" s="70" t="s">
        <v>182</v>
      </c>
      <c r="B114" s="216">
        <f>'Wastewater Rate and Budget'!G113+'Approved Water Rate 1'!G112</f>
        <v>156.8873886</v>
      </c>
      <c r="C114" s="217">
        <f>'Wastewater Rate and Budget'!H113+'Approved Water Rate 1'!H112</f>
        <v>164.2918841</v>
      </c>
      <c r="D114" s="218">
        <f>'Wastewater Rate and Budget'!I113+'Approved Water Rate 1'!I112</f>
        <v>172.0490095</v>
      </c>
      <c r="E114" s="219">
        <f>'Wastewater Rate and Budget'!J113+'Approved Water Rate 1'!J112</f>
        <v>180.1756924</v>
      </c>
      <c r="F114" s="220">
        <f>'Wastewater Rate and Budget'!K113+'Approved Water Rate 1'!K112</f>
        <v>195.2244718</v>
      </c>
      <c r="G114" s="221">
        <f>B114-'Wastewater Rate and Budget'!F113-'Approved Water Rate 1'!F112</f>
        <v>-0.1126114082</v>
      </c>
      <c r="H114" s="221">
        <f>C114-'Wastewater Rate and Budget'!F113-'Approved Water Rate 1'!F112</f>
        <v>7.291884135</v>
      </c>
      <c r="I114" s="222">
        <f>D114-'Wastewater Rate and Budget'!F113-'Approved Water Rate 1'!F112</f>
        <v>15.0490095</v>
      </c>
      <c r="J114" s="19">
        <f>E114-'Wastewater Rate and Budget'!F113-'Approved Water Rate 1'!F112</f>
        <v>23.17569238</v>
      </c>
      <c r="K114" s="19">
        <f>F114-'Wastewater Rate and Budget'!F113-'Approved Water Rate 1'!F112</f>
        <v>38.22447183</v>
      </c>
      <c r="L114" s="223">
        <f>'Wastewater Rate and Budget'!G113+'Tiered Water Rate 2 April 2023'!N112</f>
        <v>136.917</v>
      </c>
      <c r="M114" s="22">
        <f>'Wastewater Rate and Budget'!H113+'Tiered Water Rate 2 April 2023'!O112</f>
        <v>142.562</v>
      </c>
      <c r="N114" s="23">
        <f>'Wastewater Rate and Budget'!I113+'Tiered Water Rate 2 April 2023'!P112</f>
        <v>148.48925</v>
      </c>
      <c r="O114" s="24">
        <f>'Wastewater Rate and Budget'!J113+'Tiered Water Rate 2 April 2023'!Q112</f>
        <v>154.7128625</v>
      </c>
      <c r="P114" s="25">
        <f>'Wastewater Rate and Budget'!K113+'Tiered Water Rate 2 April 2023'!R112</f>
        <v>167.7824488</v>
      </c>
      <c r="Q114" s="19">
        <f>L114-'Wastewater Rate and Budget'!F113-'Not Approved Water Rate Tiered '!L112</f>
        <v>-20.083</v>
      </c>
      <c r="R114" s="19">
        <f>M114-'Wastewater Rate and Budget'!F113-'Tiered Water Rate 2 April 2023'!M112</f>
        <v>40.562</v>
      </c>
      <c r="S114" s="19">
        <f>N114-'Wastewater Rate and Budget'!F113-'Tiered Water Rate 2 April 2023'!M112</f>
        <v>46.48925</v>
      </c>
      <c r="T114" s="19">
        <f>O114-'Wastewater Rate and Budget'!F113-'Tiered Water Rate 2 April 2023'!M112</f>
        <v>52.7128625</v>
      </c>
      <c r="U114" s="19">
        <f>P114-'Wastewater Rate and Budget'!F113-'Tiered Water Rate 2 April 2023'!M112</f>
        <v>65.78244875</v>
      </c>
    </row>
    <row r="115" ht="14.25" customHeight="1">
      <c r="A115" s="70" t="s">
        <v>183</v>
      </c>
      <c r="B115" s="216">
        <f>'Wastewater Rate and Budget'!G114+'Approved Water Rate 1'!G113</f>
        <v>124.4759583</v>
      </c>
      <c r="C115" s="217">
        <f>'Wastewater Rate and Budget'!H114+'Approved Water Rate 1'!H113</f>
        <v>130.5839967</v>
      </c>
      <c r="D115" s="218">
        <f>'Wastewater Rate and Budget'!I114+'Approved Water Rate 1'!I113</f>
        <v>136.9928065</v>
      </c>
      <c r="E115" s="219">
        <f>'Wastewater Rate and Budget'!J114+'Approved Water Rate 1'!J113</f>
        <v>143.7172413</v>
      </c>
      <c r="F115" s="220">
        <f>'Wastewater Rate and Budget'!K114+'Approved Water Rate 1'!K113</f>
        <v>157.3076827</v>
      </c>
      <c r="G115" s="221">
        <f>B115-'Wastewater Rate and Budget'!F114-'Approved Water Rate 1'!F113</f>
        <v>22.47595833</v>
      </c>
      <c r="H115" s="221">
        <f>C115-'Wastewater Rate and Budget'!F114-'Approved Water Rate 1'!F113</f>
        <v>28.58399667</v>
      </c>
      <c r="I115" s="222">
        <f>D115-'Wastewater Rate and Budget'!F114-'Approved Water Rate 1'!F113</f>
        <v>34.99280653</v>
      </c>
      <c r="J115" s="19">
        <f>E115-'Wastewater Rate and Budget'!F114-'Approved Water Rate 1'!F113</f>
        <v>41.71724129</v>
      </c>
      <c r="K115" s="19">
        <f>F115-'Wastewater Rate and Budget'!F114-'Approved Water Rate 1'!F113</f>
        <v>55.3076827</v>
      </c>
      <c r="L115" s="223">
        <f>'Wastewater Rate and Budget'!G114+'Tiered Water Rate 2 April 2023'!N113</f>
        <v>112.9</v>
      </c>
      <c r="M115" s="22">
        <f>'Wastewater Rate and Budget'!H114+'Tiered Water Rate 2 April 2023'!O113</f>
        <v>118.545</v>
      </c>
      <c r="N115" s="23">
        <f>'Wastewater Rate and Budget'!I114+'Tiered Water Rate 2 April 2023'!P113</f>
        <v>124.47225</v>
      </c>
      <c r="O115" s="24">
        <f>'Wastewater Rate and Budget'!J114+'Tiered Water Rate 2 April 2023'!Q113</f>
        <v>130.6958625</v>
      </c>
      <c r="P115" s="25">
        <f>'Wastewater Rate and Budget'!K114+'Tiered Water Rate 2 April 2023'!R113</f>
        <v>143.7654488</v>
      </c>
      <c r="Q115" s="19">
        <f>L115-'Wastewater Rate and Budget'!F114-'Not Approved Water Rate Tiered '!L113</f>
        <v>10.9</v>
      </c>
      <c r="R115" s="19">
        <f>M115-'Wastewater Rate and Budget'!F114-'Tiered Water Rate 2 April 2023'!M113</f>
        <v>16.545</v>
      </c>
      <c r="S115" s="19">
        <f>N115-'Wastewater Rate and Budget'!F114-'Tiered Water Rate 2 April 2023'!M113</f>
        <v>22.47225</v>
      </c>
      <c r="T115" s="19">
        <f>O115-'Wastewater Rate and Budget'!F114-'Tiered Water Rate 2 April 2023'!M113</f>
        <v>28.6958625</v>
      </c>
      <c r="U115" s="19">
        <f>P115-'Wastewater Rate and Budget'!F114-'Tiered Water Rate 2 April 2023'!M113</f>
        <v>41.76544875</v>
      </c>
    </row>
    <row r="116" ht="14.25" customHeight="1">
      <c r="A116" s="70" t="s">
        <v>184</v>
      </c>
      <c r="B116" s="216">
        <f>'Wastewater Rate and Budget'!G115+'Approved Water Rate 1'!G114</f>
        <v>112.9</v>
      </c>
      <c r="C116" s="217">
        <f>'Wastewater Rate and Budget'!H115+'Approved Water Rate 1'!H114</f>
        <v>118.545</v>
      </c>
      <c r="D116" s="218">
        <f>'Wastewater Rate and Budget'!I115+'Approved Water Rate 1'!I114</f>
        <v>124.47225</v>
      </c>
      <c r="E116" s="219">
        <f>'Wastewater Rate and Budget'!J115+'Approved Water Rate 1'!J114</f>
        <v>130.6958625</v>
      </c>
      <c r="F116" s="220">
        <f>'Wastewater Rate and Budget'!K115+'Approved Water Rate 1'!K114</f>
        <v>143.7654488</v>
      </c>
      <c r="G116" s="221">
        <f>B116-'Wastewater Rate and Budget'!F115-'Approved Water Rate 1'!F114</f>
        <v>10.9</v>
      </c>
      <c r="H116" s="221">
        <f>C116-'Wastewater Rate and Budget'!F115-'Approved Water Rate 1'!F114</f>
        <v>16.545</v>
      </c>
      <c r="I116" s="222">
        <f>D116-'Wastewater Rate and Budget'!F115-'Approved Water Rate 1'!F114</f>
        <v>22.47225</v>
      </c>
      <c r="J116" s="19">
        <f>E116-'Wastewater Rate and Budget'!F115-'Approved Water Rate 1'!F114</f>
        <v>28.6958625</v>
      </c>
      <c r="K116" s="19">
        <f>F116-'Wastewater Rate and Budget'!F115-'Approved Water Rate 1'!F114</f>
        <v>41.76544875</v>
      </c>
      <c r="L116" s="223">
        <f>'Wastewater Rate and Budget'!G115+'Tiered Water Rate 2 April 2023'!N114</f>
        <v>127</v>
      </c>
      <c r="M116" s="22">
        <f>'Wastewater Rate and Budget'!H115+'Tiered Water Rate 2 April 2023'!O114</f>
        <v>132.645</v>
      </c>
      <c r="N116" s="23">
        <f>'Wastewater Rate and Budget'!I115+'Tiered Water Rate 2 April 2023'!P114</f>
        <v>138.57225</v>
      </c>
      <c r="O116" s="24">
        <f>'Wastewater Rate and Budget'!J115+'Tiered Water Rate 2 April 2023'!Q114</f>
        <v>144.7958625</v>
      </c>
      <c r="P116" s="25">
        <f>'Wastewater Rate and Budget'!K115+'Tiered Water Rate 2 April 2023'!R114</f>
        <v>157.8654488</v>
      </c>
      <c r="Q116" s="19">
        <f>L116-'Wastewater Rate and Budget'!F115-'Not Approved Water Rate Tiered '!L114</f>
        <v>25</v>
      </c>
      <c r="R116" s="19">
        <f>M116-'Wastewater Rate and Budget'!F115-'Tiered Water Rate 2 April 2023'!M114</f>
        <v>30.645</v>
      </c>
      <c r="S116" s="19">
        <f>N116-'Wastewater Rate and Budget'!F115-'Tiered Water Rate 2 April 2023'!M114</f>
        <v>36.57225</v>
      </c>
      <c r="T116" s="19">
        <f>O116-'Wastewater Rate and Budget'!F115-'Tiered Water Rate 2 April 2023'!M114</f>
        <v>42.7958625</v>
      </c>
      <c r="U116" s="19">
        <f>P116-'Wastewater Rate and Budget'!F115-'Tiered Water Rate 2 April 2023'!M114</f>
        <v>55.86544875</v>
      </c>
    </row>
    <row r="117" ht="14.25" customHeight="1">
      <c r="A117" s="70" t="s">
        <v>185</v>
      </c>
      <c r="B117" s="216">
        <f>'Wastewater Rate and Budget'!G116+'Approved Water Rate 1'!G115</f>
        <v>179.0767491</v>
      </c>
      <c r="C117" s="217">
        <f>'Wastewater Rate and Budget'!H116+'Approved Water Rate 1'!H115</f>
        <v>187.3688191</v>
      </c>
      <c r="D117" s="218">
        <f>'Wastewater Rate and Budget'!I116+'Approved Water Rate 1'!I115</f>
        <v>196.0490218</v>
      </c>
      <c r="E117" s="219">
        <f>'Wastewater Rate and Budget'!J116+'Approved Water Rate 1'!J115</f>
        <v>205.1357052</v>
      </c>
      <c r="F117" s="220">
        <f>'Wastewater Rate and Budget'!K116+'Approved Water Rate 1'!K115</f>
        <v>221.1828852</v>
      </c>
      <c r="G117" s="221">
        <f>B117-'Wastewater Rate and Budget'!F116-'Approved Water Rate 1'!F115</f>
        <v>-21.92325089</v>
      </c>
      <c r="H117" s="221">
        <f>C117-'Wastewater Rate and Budget'!F116-'Approved Water Rate 1'!F115</f>
        <v>-13.63118093</v>
      </c>
      <c r="I117" s="222">
        <f>D117-'Wastewater Rate and Budget'!F116-'Approved Water Rate 1'!F115</f>
        <v>-4.950978164</v>
      </c>
      <c r="J117" s="19">
        <f>E117-'Wastewater Rate and Budget'!F116-'Approved Water Rate 1'!F115</f>
        <v>4.135705209</v>
      </c>
      <c r="K117" s="19">
        <f>F117-'Wastewater Rate and Budget'!F116-'Approved Water Rate 1'!F115</f>
        <v>20.18288517</v>
      </c>
      <c r="L117" s="223">
        <f>'Wastewater Rate and Budget'!G116+'Tiered Water Rate 2 April 2023'!N115</f>
        <v>141.8755</v>
      </c>
      <c r="M117" s="22">
        <f>'Wastewater Rate and Budget'!H116+'Tiered Water Rate 2 April 2023'!O115</f>
        <v>147.5205</v>
      </c>
      <c r="N117" s="23">
        <f>'Wastewater Rate and Budget'!I116+'Tiered Water Rate 2 April 2023'!P115</f>
        <v>153.44775</v>
      </c>
      <c r="O117" s="24">
        <f>'Wastewater Rate and Budget'!J116+'Tiered Water Rate 2 April 2023'!Q115</f>
        <v>159.6713625</v>
      </c>
      <c r="P117" s="25">
        <f>'Wastewater Rate and Budget'!K116+'Tiered Water Rate 2 April 2023'!R115</f>
        <v>172.7409488</v>
      </c>
      <c r="Q117" s="19">
        <f>L117-'Wastewater Rate and Budget'!F116-'Not Approved Water Rate Tiered '!L115</f>
        <v>-59.1245</v>
      </c>
      <c r="R117" s="19">
        <f>M117-'Wastewater Rate and Budget'!F116-'Tiered Water Rate 2 April 2023'!M115</f>
        <v>-9.4795</v>
      </c>
      <c r="S117" s="19">
        <f>N117-'Wastewater Rate and Budget'!F116-'Tiered Water Rate 2 April 2023'!M115</f>
        <v>-3.55225</v>
      </c>
      <c r="T117" s="19">
        <f>O117-'Wastewater Rate and Budget'!F116-'Tiered Water Rate 2 April 2023'!M115</f>
        <v>2.6713625</v>
      </c>
      <c r="U117" s="19">
        <f>P117-'Wastewater Rate and Budget'!F116-'Tiered Water Rate 2 April 2023'!M115</f>
        <v>15.74094875</v>
      </c>
    </row>
    <row r="118" ht="14.25" customHeight="1">
      <c r="A118" s="70" t="s">
        <v>186</v>
      </c>
      <c r="B118" s="216">
        <f>'Wastewater Rate and Budget'!G117+'Approved Water Rate 1'!G116</f>
        <v>129.9173852</v>
      </c>
      <c r="C118" s="217">
        <f>'Wastewater Rate and Budget'!H117+'Approved Water Rate 1'!H116</f>
        <v>136.2430807</v>
      </c>
      <c r="D118" s="218">
        <f>'Wastewater Rate and Budget'!I117+'Approved Water Rate 1'!I116</f>
        <v>142.8782539</v>
      </c>
      <c r="E118" s="219">
        <f>'Wastewater Rate and Budget'!J117+'Approved Water Rate 1'!J116</f>
        <v>149.8381065</v>
      </c>
      <c r="F118" s="220">
        <f>'Wastewater Rate and Budget'!K117+'Approved Water Rate 1'!K116</f>
        <v>163.6733826</v>
      </c>
      <c r="G118" s="221">
        <f>B118-'Wastewater Rate and Budget'!F117-'Approved Water Rate 1'!F116</f>
        <v>27.91738525</v>
      </c>
      <c r="H118" s="221">
        <f>C118-'Wastewater Rate and Budget'!F117-'Approved Water Rate 1'!F116</f>
        <v>34.24308066</v>
      </c>
      <c r="I118" s="222">
        <f>D118-'Wastewater Rate and Budget'!F117-'Approved Water Rate 1'!F116</f>
        <v>40.87825389</v>
      </c>
      <c r="J118" s="19">
        <f>E118-'Wastewater Rate and Budget'!F117-'Approved Water Rate 1'!F116</f>
        <v>47.83810654</v>
      </c>
      <c r="K118" s="19">
        <f>F118-'Wastewater Rate and Budget'!F117-'Approved Water Rate 1'!F116</f>
        <v>61.67338255</v>
      </c>
      <c r="L118" s="223">
        <f>'Wastewater Rate and Budget'!G117+'Tiered Water Rate 2 April 2023'!N116</f>
        <v>122.3</v>
      </c>
      <c r="M118" s="22">
        <f>'Wastewater Rate and Budget'!H117+'Tiered Water Rate 2 April 2023'!O116</f>
        <v>127.945</v>
      </c>
      <c r="N118" s="23">
        <f>'Wastewater Rate and Budget'!I117+'Tiered Water Rate 2 April 2023'!P116</f>
        <v>133.87225</v>
      </c>
      <c r="O118" s="24">
        <f>'Wastewater Rate and Budget'!J117+'Tiered Water Rate 2 April 2023'!Q116</f>
        <v>140.0958625</v>
      </c>
      <c r="P118" s="25">
        <f>'Wastewater Rate and Budget'!K117+'Tiered Water Rate 2 April 2023'!R116</f>
        <v>153.1654488</v>
      </c>
      <c r="Q118" s="19">
        <f>L118-'Wastewater Rate and Budget'!F117-'Not Approved Water Rate Tiered '!L116</f>
        <v>20.3</v>
      </c>
      <c r="R118" s="19">
        <f>M118-'Wastewater Rate and Budget'!F117-'Tiered Water Rate 2 April 2023'!M116</f>
        <v>25.945</v>
      </c>
      <c r="S118" s="19">
        <f>N118-'Wastewater Rate and Budget'!F117-'Tiered Water Rate 2 April 2023'!M116</f>
        <v>31.87225</v>
      </c>
      <c r="T118" s="19">
        <f>O118-'Wastewater Rate and Budget'!F117-'Tiered Water Rate 2 April 2023'!M116</f>
        <v>38.0958625</v>
      </c>
      <c r="U118" s="19">
        <f>P118-'Wastewater Rate and Budget'!F117-'Tiered Water Rate 2 April 2023'!M116</f>
        <v>51.16544875</v>
      </c>
    </row>
    <row r="119" ht="14.25" customHeight="1">
      <c r="A119" s="70" t="s">
        <v>187</v>
      </c>
      <c r="B119" s="216">
        <f>'Wastewater Rate and Budget'!G118+'Approved Water Rate 1'!G117</f>
        <v>131.1</v>
      </c>
      <c r="C119" s="217">
        <f>'Wastewater Rate and Budget'!H118+'Approved Water Rate 1'!H117</f>
        <v>137.473</v>
      </c>
      <c r="D119" s="218">
        <f>'Wastewater Rate and Budget'!I118+'Approved Water Rate 1'!I117</f>
        <v>144.15737</v>
      </c>
      <c r="E119" s="219">
        <f>'Wastewater Rate and Budget'!J118+'Approved Water Rate 1'!J117</f>
        <v>151.1683873</v>
      </c>
      <c r="F119" s="220">
        <f>'Wastewater Rate and Budget'!K118+'Approved Water Rate 1'!K117</f>
        <v>165.0568745</v>
      </c>
      <c r="G119" s="221">
        <f>B119-'Wastewater Rate and Budget'!F118-'Approved Water Rate 1'!F117</f>
        <v>29.1</v>
      </c>
      <c r="H119" s="221">
        <f>C119-'Wastewater Rate and Budget'!F118-'Approved Water Rate 1'!F117</f>
        <v>35.473</v>
      </c>
      <c r="I119" s="222">
        <f>D119-'Wastewater Rate and Budget'!F118-'Approved Water Rate 1'!F117</f>
        <v>42.15737</v>
      </c>
      <c r="J119" s="19">
        <f>E119-'Wastewater Rate and Budget'!F118-'Approved Water Rate 1'!F117</f>
        <v>49.1683873</v>
      </c>
      <c r="K119" s="19">
        <f>F119-'Wastewater Rate and Budget'!F118-'Approved Water Rate 1'!F117</f>
        <v>63.05687454</v>
      </c>
      <c r="L119" s="223">
        <f>'Wastewater Rate and Budget'!G118+'Tiered Water Rate 2 April 2023'!N117</f>
        <v>136.917</v>
      </c>
      <c r="M119" s="22">
        <f>'Wastewater Rate and Budget'!H118+'Tiered Water Rate 2 April 2023'!O117</f>
        <v>142.562</v>
      </c>
      <c r="N119" s="23">
        <f>'Wastewater Rate and Budget'!I118+'Tiered Water Rate 2 April 2023'!P117</f>
        <v>148.48925</v>
      </c>
      <c r="O119" s="24">
        <f>'Wastewater Rate and Budget'!J118+'Tiered Water Rate 2 April 2023'!Q117</f>
        <v>154.7128625</v>
      </c>
      <c r="P119" s="25">
        <f>'Wastewater Rate and Budget'!K118+'Tiered Water Rate 2 April 2023'!R117</f>
        <v>167.7824488</v>
      </c>
      <c r="Q119" s="19">
        <f>L119-'Wastewater Rate and Budget'!F118-'Not Approved Water Rate Tiered '!L117</f>
        <v>34.917</v>
      </c>
      <c r="R119" s="19">
        <f>M119-'Wastewater Rate and Budget'!F118-'Tiered Water Rate 2 April 2023'!M117</f>
        <v>40.562</v>
      </c>
      <c r="S119" s="19">
        <f>N119-'Wastewater Rate and Budget'!F118-'Tiered Water Rate 2 April 2023'!M117</f>
        <v>46.48925</v>
      </c>
      <c r="T119" s="19">
        <f>O119-'Wastewater Rate and Budget'!F118-'Tiered Water Rate 2 April 2023'!M117</f>
        <v>52.7128625</v>
      </c>
      <c r="U119" s="19">
        <f>P119-'Wastewater Rate and Budget'!F118-'Tiered Water Rate 2 April 2023'!M117</f>
        <v>65.78244875</v>
      </c>
    </row>
    <row r="120" ht="14.25" customHeight="1">
      <c r="A120" s="70" t="s">
        <v>188</v>
      </c>
      <c r="B120" s="216">
        <f>'Wastewater Rate and Budget'!G119+'Approved Water Rate 1'!G118</f>
        <v>135.65</v>
      </c>
      <c r="C120" s="217">
        <f>'Wastewater Rate and Budget'!H119+'Approved Water Rate 1'!H118</f>
        <v>142.205</v>
      </c>
      <c r="D120" s="218">
        <f>'Wastewater Rate and Budget'!I119+'Approved Water Rate 1'!I118</f>
        <v>149.07865</v>
      </c>
      <c r="E120" s="219">
        <f>'Wastewater Rate and Budget'!J119+'Approved Water Rate 1'!J118</f>
        <v>156.2865185</v>
      </c>
      <c r="F120" s="220">
        <f>'Wastewater Rate and Budget'!K119+'Approved Water Rate 1'!K118</f>
        <v>170.379731</v>
      </c>
      <c r="G120" s="221">
        <f>B120-'Wastewater Rate and Budget'!F119-'Approved Water Rate 1'!F118</f>
        <v>33.65</v>
      </c>
      <c r="H120" s="221">
        <f>C120-'Wastewater Rate and Budget'!F119-'Approved Water Rate 1'!F118</f>
        <v>40.205</v>
      </c>
      <c r="I120" s="222">
        <f>D120-'Wastewater Rate and Budget'!F119-'Approved Water Rate 1'!F118</f>
        <v>47.07865</v>
      </c>
      <c r="J120" s="19">
        <f>E120-'Wastewater Rate and Budget'!F119-'Approved Water Rate 1'!F118</f>
        <v>54.2865185</v>
      </c>
      <c r="K120" s="19">
        <f>F120-'Wastewater Rate and Budget'!F119-'Approved Water Rate 1'!F118</f>
        <v>68.37973099</v>
      </c>
      <c r="L120" s="223">
        <f>'Wastewater Rate and Budget'!G119+'Tiered Water Rate 2 April 2023'!N118</f>
        <v>117.6</v>
      </c>
      <c r="M120" s="22">
        <f>'Wastewater Rate and Budget'!H119+'Tiered Water Rate 2 April 2023'!O118</f>
        <v>123.245</v>
      </c>
      <c r="N120" s="23">
        <f>'Wastewater Rate and Budget'!I119+'Tiered Water Rate 2 April 2023'!P118</f>
        <v>129.17225</v>
      </c>
      <c r="O120" s="24">
        <f>'Wastewater Rate and Budget'!J119+'Tiered Water Rate 2 April 2023'!Q118</f>
        <v>135.3958625</v>
      </c>
      <c r="P120" s="25">
        <f>'Wastewater Rate and Budget'!K119+'Tiered Water Rate 2 April 2023'!R118</f>
        <v>148.4654488</v>
      </c>
      <c r="Q120" s="19">
        <f>L120-'Wastewater Rate and Budget'!F119-'Not Approved Water Rate Tiered '!L118</f>
        <v>15.6</v>
      </c>
      <c r="R120" s="19">
        <f>M120-'Wastewater Rate and Budget'!F119-'Tiered Water Rate 2 April 2023'!M118</f>
        <v>21.245</v>
      </c>
      <c r="S120" s="19">
        <f>N120-'Wastewater Rate and Budget'!F119-'Tiered Water Rate 2 April 2023'!M118</f>
        <v>27.17225</v>
      </c>
      <c r="T120" s="19">
        <f>O120-'Wastewater Rate and Budget'!F119-'Tiered Water Rate 2 April 2023'!M118</f>
        <v>33.3958625</v>
      </c>
      <c r="U120" s="19">
        <f>P120-'Wastewater Rate and Budget'!F119-'Tiered Water Rate 2 April 2023'!M118</f>
        <v>46.46544875</v>
      </c>
    </row>
    <row r="121" ht="14.25" customHeight="1">
      <c r="A121" s="70" t="s">
        <v>189</v>
      </c>
      <c r="B121" s="216">
        <f>'Wastewater Rate and Budget'!G120+'Approved Water Rate 1'!G119</f>
        <v>139.3129122</v>
      </c>
      <c r="C121" s="217">
        <f>'Wastewater Rate and Budget'!H120+'Approved Water Rate 1'!H119</f>
        <v>146.0144287</v>
      </c>
      <c r="D121" s="218">
        <f>'Wastewater Rate and Budget'!I120+'Approved Water Rate 1'!I119</f>
        <v>153.0404558</v>
      </c>
      <c r="E121" s="219">
        <f>'Wastewater Rate and Budget'!J120+'Approved Water Rate 1'!J119</f>
        <v>160.4067966</v>
      </c>
      <c r="F121" s="220">
        <f>'Wastewater Rate and Budget'!K120+'Approved Water Rate 1'!K119</f>
        <v>174.6648202</v>
      </c>
      <c r="G121" s="221">
        <f>B121-'Wastewater Rate and Budget'!F120-'Approved Water Rate 1'!F119</f>
        <v>26.31291221</v>
      </c>
      <c r="H121" s="221">
        <f>C121-'Wastewater Rate and Budget'!F120-'Approved Water Rate 1'!F119</f>
        <v>33.0144287</v>
      </c>
      <c r="I121" s="222">
        <f>D121-'Wastewater Rate and Budget'!F120-'Approved Water Rate 1'!F119</f>
        <v>40.04045585</v>
      </c>
      <c r="J121" s="19">
        <f>E121-'Wastewater Rate and Budget'!F120-'Approved Water Rate 1'!F119</f>
        <v>47.40679658</v>
      </c>
      <c r="K121" s="19">
        <f>F121-'Wastewater Rate and Budget'!F120-'Approved Water Rate 1'!F119</f>
        <v>61.66482019</v>
      </c>
      <c r="L121" s="223">
        <f>'Wastewater Rate and Budget'!G120+'Tiered Water Rate 2 April 2023'!N119</f>
        <v>122.3</v>
      </c>
      <c r="M121" s="22">
        <f>'Wastewater Rate and Budget'!H120+'Tiered Water Rate 2 April 2023'!O119</f>
        <v>127.945</v>
      </c>
      <c r="N121" s="23">
        <f>'Wastewater Rate and Budget'!I120+'Tiered Water Rate 2 April 2023'!P119</f>
        <v>133.87225</v>
      </c>
      <c r="O121" s="24">
        <f>'Wastewater Rate and Budget'!J120+'Tiered Water Rate 2 April 2023'!Q119</f>
        <v>140.0958625</v>
      </c>
      <c r="P121" s="25">
        <f>'Wastewater Rate and Budget'!K120+'Tiered Water Rate 2 April 2023'!R119</f>
        <v>153.1654488</v>
      </c>
      <c r="Q121" s="19">
        <f>L121-'Wastewater Rate and Budget'!F120-'Not Approved Water Rate Tiered '!L119</f>
        <v>9.3</v>
      </c>
      <c r="R121" s="19">
        <f>M121-'Wastewater Rate and Budget'!F120-'Tiered Water Rate 2 April 2023'!M119</f>
        <v>25.945</v>
      </c>
      <c r="S121" s="19">
        <f>N121-'Wastewater Rate and Budget'!F120-'Tiered Water Rate 2 April 2023'!M119</f>
        <v>31.87225</v>
      </c>
      <c r="T121" s="19">
        <f>O121-'Wastewater Rate and Budget'!F120-'Tiered Water Rate 2 April 2023'!M119</f>
        <v>38.0958625</v>
      </c>
      <c r="U121" s="19">
        <f>P121-'Wastewater Rate and Budget'!F120-'Tiered Water Rate 2 April 2023'!M119</f>
        <v>51.16544875</v>
      </c>
    </row>
    <row r="122" ht="14.25" customHeight="1">
      <c r="A122" s="70" t="s">
        <v>190</v>
      </c>
      <c r="B122" s="216">
        <f>'Wastewater Rate and Budget'!G121+'Approved Water Rate 1'!G120</f>
        <v>129.2159675</v>
      </c>
      <c r="C122" s="217">
        <f>'Wastewater Rate and Budget'!H121+'Approved Water Rate 1'!H120</f>
        <v>135.5136062</v>
      </c>
      <c r="D122" s="218">
        <f>'Wastewater Rate and Budget'!I121+'Approved Water Rate 1'!I120</f>
        <v>142.1196004</v>
      </c>
      <c r="E122" s="219">
        <f>'Wastewater Rate and Budget'!J121+'Approved Water Rate 1'!J120</f>
        <v>149.0491069</v>
      </c>
      <c r="F122" s="220">
        <f>'Wastewater Rate and Budget'!K121+'Approved Water Rate 1'!K120</f>
        <v>162.852823</v>
      </c>
      <c r="G122" s="221">
        <f>B122-'Wastewater Rate and Budget'!F121-'Approved Water Rate 1'!F120</f>
        <v>27.21596747</v>
      </c>
      <c r="H122" s="221">
        <f>C122-'Wastewater Rate and Budget'!F121-'Approved Water Rate 1'!F120</f>
        <v>33.51360617</v>
      </c>
      <c r="I122" s="222">
        <f>D122-'Wastewater Rate and Budget'!F121-'Approved Water Rate 1'!F120</f>
        <v>40.11960041</v>
      </c>
      <c r="J122" s="19">
        <f>E122-'Wastewater Rate and Budget'!F121-'Approved Water Rate 1'!F120</f>
        <v>47.04910693</v>
      </c>
      <c r="K122" s="19">
        <f>F122-'Wastewater Rate and Budget'!F121-'Approved Water Rate 1'!F120</f>
        <v>60.85282296</v>
      </c>
      <c r="L122" s="223">
        <f>'Wastewater Rate and Budget'!G121+'Tiered Water Rate 2 April 2023'!N120</f>
        <v>112.9</v>
      </c>
      <c r="M122" s="22">
        <f>'Wastewater Rate and Budget'!H121+'Tiered Water Rate 2 April 2023'!O120</f>
        <v>118.545</v>
      </c>
      <c r="N122" s="23">
        <f>'Wastewater Rate and Budget'!I121+'Tiered Water Rate 2 April 2023'!P120</f>
        <v>124.47225</v>
      </c>
      <c r="O122" s="24">
        <f>'Wastewater Rate and Budget'!J121+'Tiered Water Rate 2 April 2023'!Q120</f>
        <v>130.6958625</v>
      </c>
      <c r="P122" s="25">
        <f>'Wastewater Rate and Budget'!K121+'Tiered Water Rate 2 April 2023'!R120</f>
        <v>143.7654488</v>
      </c>
      <c r="Q122" s="19">
        <f>L122-'Wastewater Rate and Budget'!F121-'Not Approved Water Rate Tiered '!L120</f>
        <v>10.9</v>
      </c>
      <c r="R122" s="19">
        <f>M122-'Wastewater Rate and Budget'!F121-'Tiered Water Rate 2 April 2023'!M120</f>
        <v>16.545</v>
      </c>
      <c r="S122" s="19">
        <f>N122-'Wastewater Rate and Budget'!F121-'Tiered Water Rate 2 April 2023'!M120</f>
        <v>22.47225</v>
      </c>
      <c r="T122" s="19">
        <f>O122-'Wastewater Rate and Budget'!F121-'Tiered Water Rate 2 April 2023'!M120</f>
        <v>28.6958625</v>
      </c>
      <c r="U122" s="19">
        <f>P122-'Wastewater Rate and Budget'!F121-'Tiered Water Rate 2 April 2023'!M120</f>
        <v>41.76544875</v>
      </c>
    </row>
    <row r="123" ht="14.25" customHeight="1">
      <c r="A123" s="70" t="s">
        <v>191</v>
      </c>
      <c r="B123" s="216">
        <f>'Wastewater Rate and Budget'!G122+'Approved Water Rate 1'!G121</f>
        <v>64.9</v>
      </c>
      <c r="C123" s="217">
        <f>'Wastewater Rate and Budget'!H122+'Approved Water Rate 1'!H121</f>
        <v>68.145</v>
      </c>
      <c r="D123" s="218">
        <f>'Wastewater Rate and Budget'!I122+'Approved Water Rate 1'!I121</f>
        <v>71.55225</v>
      </c>
      <c r="E123" s="219">
        <f>'Wastewater Rate and Budget'!J122+'Approved Water Rate 1'!J121</f>
        <v>75.1298625</v>
      </c>
      <c r="F123" s="220">
        <f>'Wastewater Rate and Budget'!K122+'Approved Water Rate 1'!K121</f>
        <v>82.64284875</v>
      </c>
      <c r="G123" s="221">
        <f>B123-'Wastewater Rate and Budget'!F122-'Approved Water Rate 1'!F121</f>
        <v>-37.1</v>
      </c>
      <c r="H123" s="221">
        <f>C123-'Wastewater Rate and Budget'!F122-'Approved Water Rate 1'!F121</f>
        <v>-33.855</v>
      </c>
      <c r="I123" s="222">
        <f>D123-'Wastewater Rate and Budget'!F122-'Approved Water Rate 1'!F121</f>
        <v>-30.44775</v>
      </c>
      <c r="J123" s="19">
        <f>E123-'Wastewater Rate and Budget'!F122-'Approved Water Rate 1'!F121</f>
        <v>-26.8701375</v>
      </c>
      <c r="K123" s="19">
        <f>F123-'Wastewater Rate and Budget'!F122-'Approved Water Rate 1'!F121</f>
        <v>-19.35715125</v>
      </c>
      <c r="L123" s="223">
        <f>'Wastewater Rate and Budget'!G122+'Tiered Water Rate 2 April 2023'!N121</f>
        <v>64.9</v>
      </c>
      <c r="M123" s="22">
        <f>'Wastewater Rate and Budget'!H122+'Tiered Water Rate 2 April 2023'!O121</f>
        <v>68.145</v>
      </c>
      <c r="N123" s="23">
        <f>'Wastewater Rate and Budget'!I122+'Tiered Water Rate 2 April 2023'!P121</f>
        <v>71.55225</v>
      </c>
      <c r="O123" s="24">
        <f>'Wastewater Rate and Budget'!J122+'Tiered Water Rate 2 April 2023'!Q121</f>
        <v>75.1298625</v>
      </c>
      <c r="P123" s="25">
        <f>'Wastewater Rate and Budget'!K122+'Tiered Water Rate 2 April 2023'!R121</f>
        <v>82.64284875</v>
      </c>
      <c r="Q123" s="19">
        <f>L123-'Wastewater Rate and Budget'!F122-'Not Approved Water Rate Tiered '!L121</f>
        <v>-37.1</v>
      </c>
      <c r="R123" s="19">
        <f>M123-'Wastewater Rate and Budget'!F122-'Tiered Water Rate 2 April 2023'!M121</f>
        <v>-33.855</v>
      </c>
      <c r="S123" s="19">
        <f>N123-'Wastewater Rate and Budget'!F122-'Tiered Water Rate 2 April 2023'!M121</f>
        <v>-30.44775</v>
      </c>
      <c r="T123" s="19">
        <f>O123-'Wastewater Rate and Budget'!F122-'Tiered Water Rate 2 April 2023'!M121</f>
        <v>-26.8701375</v>
      </c>
      <c r="U123" s="19">
        <f>P123-'Wastewater Rate and Budget'!F122-'Tiered Water Rate 2 April 2023'!M121</f>
        <v>-19.35715125</v>
      </c>
    </row>
    <row r="124" ht="14.25" customHeight="1">
      <c r="A124" s="70" t="s">
        <v>192</v>
      </c>
      <c r="B124" s="216">
        <f>'Wastewater Rate and Budget'!G123+'Approved Water Rate 1'!G122</f>
        <v>129.8514873</v>
      </c>
      <c r="C124" s="217">
        <f>'Wastewater Rate and Budget'!H123+'Approved Water Rate 1'!H122</f>
        <v>136.1745468</v>
      </c>
      <c r="D124" s="218">
        <f>'Wastewater Rate and Budget'!I123+'Approved Water Rate 1'!I122</f>
        <v>142.8069787</v>
      </c>
      <c r="E124" s="219">
        <f>'Wastewater Rate and Budget'!J123+'Approved Water Rate 1'!J122</f>
        <v>149.7639803</v>
      </c>
      <c r="F124" s="220">
        <f>'Wastewater Rate and Budget'!K123+'Approved Water Rate 1'!K122</f>
        <v>163.5962913</v>
      </c>
      <c r="G124" s="221">
        <f>B124-'Wastewater Rate and Budget'!F123-'Approved Water Rate 1'!F122</f>
        <v>27.8514873</v>
      </c>
      <c r="H124" s="221">
        <f>C124-'Wastewater Rate and Budget'!F123-'Approved Water Rate 1'!F122</f>
        <v>34.17454679</v>
      </c>
      <c r="I124" s="222">
        <f>D124-'Wastewater Rate and Budget'!F123-'Approved Water Rate 1'!F122</f>
        <v>40.80697866</v>
      </c>
      <c r="J124" s="19">
        <f>E124-'Wastewater Rate and Budget'!F123-'Approved Water Rate 1'!F122</f>
        <v>47.76398031</v>
      </c>
      <c r="K124" s="19">
        <f>F124-'Wastewater Rate and Budget'!F123-'Approved Water Rate 1'!F122</f>
        <v>61.59629127</v>
      </c>
      <c r="L124" s="223">
        <f>'Wastewater Rate and Budget'!G123+'Tiered Water Rate 2 April 2023'!N122</f>
        <v>131.9585</v>
      </c>
      <c r="M124" s="22">
        <f>'Wastewater Rate and Budget'!H123+'Tiered Water Rate 2 April 2023'!O122</f>
        <v>137.6035</v>
      </c>
      <c r="N124" s="23">
        <f>'Wastewater Rate and Budget'!I123+'Tiered Water Rate 2 April 2023'!P122</f>
        <v>143.53075</v>
      </c>
      <c r="O124" s="24">
        <f>'Wastewater Rate and Budget'!J123+'Tiered Water Rate 2 April 2023'!Q122</f>
        <v>149.7543625</v>
      </c>
      <c r="P124" s="25">
        <f>'Wastewater Rate and Budget'!K123+'Tiered Water Rate 2 April 2023'!R122</f>
        <v>162.8239488</v>
      </c>
      <c r="Q124" s="19">
        <f>L124-'Wastewater Rate and Budget'!F123-'Not Approved Water Rate Tiered '!L122</f>
        <v>29.9585</v>
      </c>
      <c r="R124" s="19">
        <f>M124-'Wastewater Rate and Budget'!F123-'Tiered Water Rate 2 April 2023'!M122</f>
        <v>35.6035</v>
      </c>
      <c r="S124" s="19">
        <f>N124-'Wastewater Rate and Budget'!F123-'Tiered Water Rate 2 April 2023'!M122</f>
        <v>41.53075</v>
      </c>
      <c r="T124" s="19">
        <f>O124-'Wastewater Rate and Budget'!F123-'Tiered Water Rate 2 April 2023'!M122</f>
        <v>47.7543625</v>
      </c>
      <c r="U124" s="19">
        <f>P124-'Wastewater Rate and Budget'!F123-'Tiered Water Rate 2 April 2023'!M122</f>
        <v>60.82394875</v>
      </c>
    </row>
    <row r="125" ht="14.25" customHeight="1">
      <c r="A125" s="70" t="s">
        <v>193</v>
      </c>
      <c r="B125" s="216">
        <f>'Wastewater Rate and Budget'!G124+'Approved Water Rate 1'!G123</f>
        <v>238.25</v>
      </c>
      <c r="C125" s="217">
        <f>'Wastewater Rate and Budget'!H124+'Approved Water Rate 1'!H123</f>
        <v>249.389</v>
      </c>
      <c r="D125" s="218">
        <f>'Wastewater Rate and Budget'!I124+'Approved Water Rate 1'!I123</f>
        <v>261.05401</v>
      </c>
      <c r="E125" s="219">
        <f>'Wastewater Rate and Budget'!J124+'Approved Water Rate 1'!J123</f>
        <v>273.2700929</v>
      </c>
      <c r="F125" s="220">
        <f>'Wastewater Rate and Budget'!K124+'Approved Water Rate 1'!K123</f>
        <v>295.3766084</v>
      </c>
      <c r="G125" s="221">
        <f>B125-'Wastewater Rate and Budget'!F124-'Approved Water Rate 1'!F123</f>
        <v>15.25</v>
      </c>
      <c r="H125" s="221">
        <f>C125-'Wastewater Rate and Budget'!F124-'Approved Water Rate 1'!F123</f>
        <v>26.389</v>
      </c>
      <c r="I125" s="222">
        <f>D125-'Wastewater Rate and Budget'!F124-'Approved Water Rate 1'!F123</f>
        <v>38.05401</v>
      </c>
      <c r="J125" s="19">
        <f>E125-'Wastewater Rate and Budget'!F124-'Approved Water Rate 1'!F123</f>
        <v>50.2700929</v>
      </c>
      <c r="K125" s="19">
        <f>F125-'Wastewater Rate and Budget'!F124-'Approved Water Rate 1'!F123</f>
        <v>72.37660837</v>
      </c>
      <c r="L125" s="223">
        <f>'Wastewater Rate and Budget'!G124+'Tiered Water Rate 2 April 2023'!N123</f>
        <v>200.0652175</v>
      </c>
      <c r="M125" s="22">
        <f>'Wastewater Rate and Budget'!H124+'Tiered Water Rate 2 April 2023'!O123</f>
        <v>208.1102175</v>
      </c>
      <c r="N125" s="23">
        <f>'Wastewater Rate and Budget'!I124+'Tiered Water Rate 2 April 2023'!P123</f>
        <v>216.5574675</v>
      </c>
      <c r="O125" s="24">
        <f>'Wastewater Rate and Budget'!J124+'Tiered Water Rate 2 April 2023'!Q123</f>
        <v>225.42708</v>
      </c>
      <c r="P125" s="25">
        <f>'Wastewater Rate and Budget'!K124+'Tiered Water Rate 2 April 2023'!R123</f>
        <v>244.0532663</v>
      </c>
      <c r="Q125" s="19">
        <f>L125-'Wastewater Rate and Budget'!F124-'Not Approved Water Rate Tiered '!L123</f>
        <v>-22.9347825</v>
      </c>
      <c r="R125" s="19">
        <f>M125-'Wastewater Rate and Budget'!F124-'Tiered Water Rate 2 April 2023'!M123</f>
        <v>84.1102175</v>
      </c>
      <c r="S125" s="19">
        <f>N125-'Wastewater Rate and Budget'!F124-'Tiered Water Rate 2 April 2023'!M123</f>
        <v>92.5574675</v>
      </c>
      <c r="T125" s="19">
        <f>O125-'Wastewater Rate and Budget'!F124-'Tiered Water Rate 2 April 2023'!M123</f>
        <v>101.42708</v>
      </c>
      <c r="U125" s="19">
        <f>P125-'Wastewater Rate and Budget'!F124-'Tiered Water Rate 2 April 2023'!M123</f>
        <v>120.0532663</v>
      </c>
    </row>
    <row r="126" ht="14.25" customHeight="1">
      <c r="A126" s="70" t="s">
        <v>194</v>
      </c>
      <c r="B126" s="216">
        <f>'Wastewater Rate and Budget'!G125+'Approved Water Rate 1'!G124</f>
        <v>115.2429256</v>
      </c>
      <c r="C126" s="217">
        <f>'Wastewater Rate and Budget'!H125+'Approved Water Rate 1'!H124</f>
        <v>120.9816426</v>
      </c>
      <c r="D126" s="218">
        <f>'Wastewater Rate and Budget'!I125+'Approved Water Rate 1'!I124</f>
        <v>127.0063583</v>
      </c>
      <c r="E126" s="219">
        <f>'Wastewater Rate and Budget'!J125+'Approved Water Rate 1'!J124</f>
        <v>133.3313351</v>
      </c>
      <c r="F126" s="220">
        <f>'Wastewater Rate and Budget'!K125+'Approved Water Rate 1'!K124</f>
        <v>146.5063403</v>
      </c>
      <c r="G126" s="221">
        <f>B126-'Wastewater Rate and Budget'!F125-'Approved Water Rate 1'!F124</f>
        <v>13.24292558</v>
      </c>
      <c r="H126" s="221">
        <f>C126-'Wastewater Rate and Budget'!F125-'Approved Water Rate 1'!F124</f>
        <v>18.9816426</v>
      </c>
      <c r="I126" s="222">
        <f>D126-'Wastewater Rate and Budget'!F125-'Approved Water Rate 1'!F124</f>
        <v>25.00635831</v>
      </c>
      <c r="J126" s="19">
        <f>E126-'Wastewater Rate and Budget'!F125-'Approved Water Rate 1'!F124</f>
        <v>31.33133514</v>
      </c>
      <c r="K126" s="19">
        <f>F126-'Wastewater Rate and Budget'!F125-'Approved Water Rate 1'!F124</f>
        <v>44.50634029</v>
      </c>
      <c r="L126" s="223">
        <f>'Wastewater Rate and Budget'!G125+'Tiered Water Rate 2 April 2023'!N124</f>
        <v>127</v>
      </c>
      <c r="M126" s="22">
        <f>'Wastewater Rate and Budget'!H125+'Tiered Water Rate 2 April 2023'!O124</f>
        <v>132.645</v>
      </c>
      <c r="N126" s="23">
        <f>'Wastewater Rate and Budget'!I125+'Tiered Water Rate 2 April 2023'!P124</f>
        <v>138.57225</v>
      </c>
      <c r="O126" s="24">
        <f>'Wastewater Rate and Budget'!J125+'Tiered Water Rate 2 April 2023'!Q124</f>
        <v>144.7958625</v>
      </c>
      <c r="P126" s="25">
        <f>'Wastewater Rate and Budget'!K125+'Tiered Water Rate 2 April 2023'!R124</f>
        <v>157.8654488</v>
      </c>
      <c r="Q126" s="19">
        <f>L126-'Wastewater Rate and Budget'!F125-'Not Approved Water Rate Tiered '!L124</f>
        <v>25</v>
      </c>
      <c r="R126" s="19">
        <f>M126-'Wastewater Rate and Budget'!F125-'Tiered Water Rate 2 April 2023'!M124</f>
        <v>30.645</v>
      </c>
      <c r="S126" s="19">
        <f>N126-'Wastewater Rate and Budget'!F125-'Tiered Water Rate 2 April 2023'!M124</f>
        <v>36.57225</v>
      </c>
      <c r="T126" s="19">
        <f>O126-'Wastewater Rate and Budget'!F125-'Tiered Water Rate 2 April 2023'!M124</f>
        <v>42.7958625</v>
      </c>
      <c r="U126" s="19">
        <f>P126-'Wastewater Rate and Budget'!F125-'Tiered Water Rate 2 April 2023'!M124</f>
        <v>55.86544875</v>
      </c>
    </row>
    <row r="127" ht="14.25" customHeight="1">
      <c r="A127" s="70" t="s">
        <v>195</v>
      </c>
      <c r="B127" s="216">
        <f>'Wastewater Rate and Budget'!G126+'Approved Water Rate 1'!G125</f>
        <v>175.0726883</v>
      </c>
      <c r="C127" s="217">
        <f>'Wastewater Rate and Budget'!H126+'Approved Water Rate 1'!H125</f>
        <v>183.2045958</v>
      </c>
      <c r="D127" s="218">
        <f>'Wastewater Rate and Budget'!I126+'Approved Water Rate 1'!I125</f>
        <v>191.7182296</v>
      </c>
      <c r="E127" s="219">
        <f>'Wastewater Rate and Budget'!J126+'Approved Water Rate 1'!J125</f>
        <v>200.6316813</v>
      </c>
      <c r="F127" s="220">
        <f>'Wastewater Rate and Budget'!K126+'Approved Water Rate 1'!K125</f>
        <v>216.4987003</v>
      </c>
      <c r="G127" s="221">
        <f>B127-'Wastewater Rate and Budget'!F126-'Approved Water Rate 1'!F125</f>
        <v>-25.92731172</v>
      </c>
      <c r="H127" s="221">
        <f>C127-'Wastewater Rate and Budget'!F126-'Approved Water Rate 1'!F125</f>
        <v>-17.79540419</v>
      </c>
      <c r="I127" s="222">
        <f>D127-'Wastewater Rate and Budget'!F126-'Approved Water Rate 1'!F125</f>
        <v>-9.281770357</v>
      </c>
      <c r="J127" s="19">
        <f>E127-'Wastewater Rate and Budget'!F126-'Approved Water Rate 1'!F125</f>
        <v>-0.3683186708</v>
      </c>
      <c r="K127" s="19">
        <f>F127-'Wastewater Rate and Budget'!F126-'Approved Water Rate 1'!F125</f>
        <v>15.49870033</v>
      </c>
      <c r="L127" s="223">
        <f>'Wastewater Rate and Budget'!G126+'Tiered Water Rate 2 April 2023'!N125</f>
        <v>157.296435</v>
      </c>
      <c r="M127" s="22">
        <f>'Wastewater Rate and Budget'!H126+'Tiered Water Rate 2 April 2023'!O125</f>
        <v>162.941435</v>
      </c>
      <c r="N127" s="23">
        <f>'Wastewater Rate and Budget'!I126+'Tiered Water Rate 2 April 2023'!P125</f>
        <v>168.868685</v>
      </c>
      <c r="O127" s="24">
        <f>'Wastewater Rate and Budget'!J126+'Tiered Water Rate 2 April 2023'!Q125</f>
        <v>175.0922975</v>
      </c>
      <c r="P127" s="25">
        <f>'Wastewater Rate and Budget'!K126+'Tiered Water Rate 2 April 2023'!R125</f>
        <v>188.1618838</v>
      </c>
      <c r="Q127" s="19">
        <f>L127-'Wastewater Rate and Budget'!F126-'Not Approved Water Rate Tiered '!L125</f>
        <v>-43.703565</v>
      </c>
      <c r="R127" s="19">
        <f>M127-'Wastewater Rate and Budget'!F126-'Tiered Water Rate 2 April 2023'!M125</f>
        <v>16.941435</v>
      </c>
      <c r="S127" s="19">
        <f>N127-'Wastewater Rate and Budget'!F126-'Tiered Water Rate 2 April 2023'!M125</f>
        <v>22.868685</v>
      </c>
      <c r="T127" s="19">
        <f>O127-'Wastewater Rate and Budget'!F126-'Tiered Water Rate 2 April 2023'!M125</f>
        <v>29.0922975</v>
      </c>
      <c r="U127" s="19">
        <f>P127-'Wastewater Rate and Budget'!F126-'Tiered Water Rate 2 April 2023'!M125</f>
        <v>42.16188375</v>
      </c>
    </row>
    <row r="128" ht="14.25" customHeight="1">
      <c r="A128" s="70" t="s">
        <v>196</v>
      </c>
      <c r="B128" s="216">
        <f>'Wastewater Rate and Budget'!G127+'Approved Water Rate 1'!G126</f>
        <v>122</v>
      </c>
      <c r="C128" s="217">
        <f>'Wastewater Rate and Budget'!H127+'Approved Water Rate 1'!H126</f>
        <v>128.009</v>
      </c>
      <c r="D128" s="218">
        <f>'Wastewater Rate and Budget'!I127+'Approved Water Rate 1'!I126</f>
        <v>134.31481</v>
      </c>
      <c r="E128" s="219">
        <f>'Wastewater Rate and Budget'!J127+'Approved Water Rate 1'!J126</f>
        <v>140.9321249</v>
      </c>
      <c r="F128" s="220">
        <f>'Wastewater Rate and Budget'!K127+'Approved Water Rate 1'!K126</f>
        <v>154.4111616</v>
      </c>
      <c r="G128" s="221">
        <f>B128-'Wastewater Rate and Budget'!F127-'Approved Water Rate 1'!F126</f>
        <v>20</v>
      </c>
      <c r="H128" s="221">
        <f>C128-'Wastewater Rate and Budget'!F127-'Approved Water Rate 1'!F126</f>
        <v>26.009</v>
      </c>
      <c r="I128" s="222">
        <f>D128-'Wastewater Rate and Budget'!F127-'Approved Water Rate 1'!F126</f>
        <v>32.31481</v>
      </c>
      <c r="J128" s="19">
        <f>E128-'Wastewater Rate and Budget'!F127-'Approved Water Rate 1'!F126</f>
        <v>38.9321249</v>
      </c>
      <c r="K128" s="19">
        <f>F128-'Wastewater Rate and Budget'!F127-'Approved Water Rate 1'!F126</f>
        <v>52.41116165</v>
      </c>
      <c r="L128" s="223">
        <f>'Wastewater Rate and Budget'!G127+'Tiered Water Rate 2 April 2023'!N126</f>
        <v>127</v>
      </c>
      <c r="M128" s="22">
        <f>'Wastewater Rate and Budget'!H127+'Tiered Water Rate 2 April 2023'!O126</f>
        <v>132.645</v>
      </c>
      <c r="N128" s="23">
        <f>'Wastewater Rate and Budget'!I127+'Tiered Water Rate 2 April 2023'!P126</f>
        <v>138.57225</v>
      </c>
      <c r="O128" s="24">
        <f>'Wastewater Rate and Budget'!J127+'Tiered Water Rate 2 April 2023'!Q126</f>
        <v>144.7958625</v>
      </c>
      <c r="P128" s="25">
        <f>'Wastewater Rate and Budget'!K127+'Tiered Water Rate 2 April 2023'!R126</f>
        <v>157.8654488</v>
      </c>
      <c r="Q128" s="19">
        <f>L128-'Wastewater Rate and Budget'!F127-'Not Approved Water Rate Tiered '!L126</f>
        <v>25</v>
      </c>
      <c r="R128" s="19">
        <f>M128-'Wastewater Rate and Budget'!F127-'Tiered Water Rate 2 April 2023'!M126</f>
        <v>30.645</v>
      </c>
      <c r="S128" s="19">
        <f>N128-'Wastewater Rate and Budget'!F127-'Tiered Water Rate 2 April 2023'!M126</f>
        <v>36.57225</v>
      </c>
      <c r="T128" s="19">
        <f>O128-'Wastewater Rate and Budget'!F127-'Tiered Water Rate 2 April 2023'!M126</f>
        <v>42.7958625</v>
      </c>
      <c r="U128" s="19">
        <f>P128-'Wastewater Rate and Budget'!F127-'Tiered Water Rate 2 April 2023'!M126</f>
        <v>55.86544875</v>
      </c>
    </row>
    <row r="129" ht="14.25" customHeight="1">
      <c r="A129" s="70" t="s">
        <v>197</v>
      </c>
      <c r="B129" s="216">
        <f>'Wastewater Rate and Budget'!G128+'Approved Water Rate 1'!G127</f>
        <v>125.4895499</v>
      </c>
      <c r="C129" s="217">
        <f>'Wastewater Rate and Budget'!H128+'Approved Water Rate 1'!H127</f>
        <v>131.6381319</v>
      </c>
      <c r="D129" s="218">
        <f>'Wastewater Rate and Budget'!I128+'Approved Water Rate 1'!I127</f>
        <v>138.0891072</v>
      </c>
      <c r="E129" s="219">
        <f>'Wastewater Rate and Budget'!J128+'Approved Water Rate 1'!J127</f>
        <v>144.857394</v>
      </c>
      <c r="F129" s="220">
        <f>'Wastewater Rate and Budget'!K128+'Approved Water Rate 1'!K127</f>
        <v>158.4934415</v>
      </c>
      <c r="G129" s="221">
        <f>B129-'Wastewater Rate and Budget'!F128-'Approved Water Rate 1'!F127</f>
        <v>23.48954991</v>
      </c>
      <c r="H129" s="221">
        <f>C129-'Wastewater Rate and Budget'!F128-'Approved Water Rate 1'!F127</f>
        <v>29.63813191</v>
      </c>
      <c r="I129" s="222">
        <f>D129-'Wastewater Rate and Budget'!F128-'Approved Water Rate 1'!F127</f>
        <v>36.08910718</v>
      </c>
      <c r="J129" s="19">
        <f>E129-'Wastewater Rate and Budget'!F128-'Approved Water Rate 1'!F127</f>
        <v>42.85739397</v>
      </c>
      <c r="K129" s="19">
        <f>F129-'Wastewater Rate and Budget'!F128-'Approved Water Rate 1'!F127</f>
        <v>56.49344148</v>
      </c>
      <c r="L129" s="223">
        <f>'Wastewater Rate and Budget'!G128+'Tiered Water Rate 2 April 2023'!N127</f>
        <v>146.834</v>
      </c>
      <c r="M129" s="22">
        <f>'Wastewater Rate and Budget'!H128+'Tiered Water Rate 2 April 2023'!O127</f>
        <v>152.479</v>
      </c>
      <c r="N129" s="23">
        <f>'Wastewater Rate and Budget'!I128+'Tiered Water Rate 2 April 2023'!P127</f>
        <v>158.40625</v>
      </c>
      <c r="O129" s="24">
        <f>'Wastewater Rate and Budget'!J128+'Tiered Water Rate 2 April 2023'!Q127</f>
        <v>164.6298625</v>
      </c>
      <c r="P129" s="25">
        <f>'Wastewater Rate and Budget'!K128+'Tiered Water Rate 2 April 2023'!R127</f>
        <v>177.6994488</v>
      </c>
      <c r="Q129" s="19">
        <f>L129-'Wastewater Rate and Budget'!F128-'Not Approved Water Rate Tiered '!L127</f>
        <v>44.834</v>
      </c>
      <c r="R129" s="19">
        <f>M129-'Wastewater Rate and Budget'!F128-'Tiered Water Rate 2 April 2023'!M127</f>
        <v>39.479</v>
      </c>
      <c r="S129" s="19">
        <f>N129-'Wastewater Rate and Budget'!F128-'Tiered Water Rate 2 April 2023'!M127</f>
        <v>45.40625</v>
      </c>
      <c r="T129" s="19">
        <f>O129-'Wastewater Rate and Budget'!F128-'Tiered Water Rate 2 April 2023'!M127</f>
        <v>51.6298625</v>
      </c>
      <c r="U129" s="19">
        <f>P129-'Wastewater Rate and Budget'!F128-'Tiered Water Rate 2 April 2023'!M127</f>
        <v>64.69944875</v>
      </c>
    </row>
    <row r="130" ht="14.25" customHeight="1">
      <c r="A130" s="70" t="s">
        <v>198</v>
      </c>
      <c r="B130" s="216">
        <f>'Wastewater Rate and Budget'!G129+'Approved Water Rate 1'!G128</f>
        <v>140.2</v>
      </c>
      <c r="C130" s="217">
        <f>'Wastewater Rate and Budget'!H129+'Approved Water Rate 1'!H128</f>
        <v>146.937</v>
      </c>
      <c r="D130" s="218">
        <f>'Wastewater Rate and Budget'!I129+'Approved Water Rate 1'!I128</f>
        <v>153.99993</v>
      </c>
      <c r="E130" s="219">
        <f>'Wastewater Rate and Budget'!J129+'Approved Water Rate 1'!J128</f>
        <v>161.4046497</v>
      </c>
      <c r="F130" s="220">
        <f>'Wastewater Rate and Budget'!K129+'Approved Water Rate 1'!K128</f>
        <v>175.7025874</v>
      </c>
      <c r="G130" s="221">
        <f>B130-'Wastewater Rate and Budget'!F129-'Approved Water Rate 1'!F128</f>
        <v>38.2</v>
      </c>
      <c r="H130" s="221">
        <f>C130-'Wastewater Rate and Budget'!F129-'Approved Water Rate 1'!F128</f>
        <v>44.937</v>
      </c>
      <c r="I130" s="222">
        <f>D130-'Wastewater Rate and Budget'!F129-'Approved Water Rate 1'!F128</f>
        <v>51.99993</v>
      </c>
      <c r="J130" s="19">
        <f>E130-'Wastewater Rate and Budget'!F129-'Approved Water Rate 1'!F128</f>
        <v>59.4046497</v>
      </c>
      <c r="K130" s="19">
        <f>F130-'Wastewater Rate and Budget'!F129-'Approved Water Rate 1'!F128</f>
        <v>73.70258744</v>
      </c>
      <c r="L130" s="223">
        <f>'Wastewater Rate and Budget'!G129+'Tiered Water Rate 2 April 2023'!N128</f>
        <v>141.8755</v>
      </c>
      <c r="M130" s="22">
        <f>'Wastewater Rate and Budget'!H129+'Tiered Water Rate 2 April 2023'!O128</f>
        <v>147.5205</v>
      </c>
      <c r="N130" s="23">
        <f>'Wastewater Rate and Budget'!I129+'Tiered Water Rate 2 April 2023'!P128</f>
        <v>153.44775</v>
      </c>
      <c r="O130" s="24">
        <f>'Wastewater Rate and Budget'!J129+'Tiered Water Rate 2 April 2023'!Q128</f>
        <v>159.6713625</v>
      </c>
      <c r="P130" s="25">
        <f>'Wastewater Rate and Budget'!K129+'Tiered Water Rate 2 April 2023'!R128</f>
        <v>172.7409488</v>
      </c>
      <c r="Q130" s="19">
        <f>L130-'Wastewater Rate and Budget'!F129-'Not Approved Water Rate Tiered '!L128</f>
        <v>39.8755</v>
      </c>
      <c r="R130" s="19">
        <f>M130-'Wastewater Rate and Budget'!F129-'Tiered Water Rate 2 April 2023'!M128</f>
        <v>34.5205</v>
      </c>
      <c r="S130" s="19">
        <f>N130-'Wastewater Rate and Budget'!F129-'Tiered Water Rate 2 April 2023'!M128</f>
        <v>40.44775</v>
      </c>
      <c r="T130" s="19">
        <f>O130-'Wastewater Rate and Budget'!F129-'Tiered Water Rate 2 April 2023'!M128</f>
        <v>46.6713625</v>
      </c>
      <c r="U130" s="19">
        <f>P130-'Wastewater Rate and Budget'!F129-'Tiered Water Rate 2 April 2023'!M128</f>
        <v>59.74094875</v>
      </c>
    </row>
    <row r="131" ht="14.25" customHeight="1">
      <c r="A131" s="70" t="s">
        <v>199</v>
      </c>
      <c r="B131" s="216">
        <f>'Wastewater Rate and Budget'!G130+'Approved Water Rate 1'!G129</f>
        <v>116.0534704</v>
      </c>
      <c r="C131" s="217">
        <f>'Wastewater Rate and Budget'!H130+'Approved Water Rate 1'!H129</f>
        <v>121.8246092</v>
      </c>
      <c r="D131" s="218">
        <f>'Wastewater Rate and Budget'!I130+'Approved Water Rate 1'!I129</f>
        <v>127.8830435</v>
      </c>
      <c r="E131" s="219">
        <f>'Wastewater Rate and Budget'!J130+'Approved Water Rate 1'!J129</f>
        <v>134.2430878</v>
      </c>
      <c r="F131" s="220">
        <f>'Wastewater Rate and Budget'!K130+'Approved Water Rate 1'!K129</f>
        <v>147.4545631</v>
      </c>
      <c r="G131" s="221">
        <f>B131-'Wastewater Rate and Budget'!F130-'Approved Water Rate 1'!F129</f>
        <v>14.05347037</v>
      </c>
      <c r="H131" s="221">
        <f>C131-'Wastewater Rate and Budget'!F130-'Approved Water Rate 1'!F129</f>
        <v>19.82460918</v>
      </c>
      <c r="I131" s="222">
        <f>D131-'Wastewater Rate and Budget'!F130-'Approved Water Rate 1'!F129</f>
        <v>25.88304355</v>
      </c>
      <c r="J131" s="19">
        <f>E131-'Wastewater Rate and Budget'!F130-'Approved Water Rate 1'!F129</f>
        <v>32.24308779</v>
      </c>
      <c r="K131" s="19">
        <f>F131-'Wastewater Rate and Budget'!F130-'Approved Water Rate 1'!F129</f>
        <v>45.45456305</v>
      </c>
      <c r="L131" s="223">
        <f>'Wastewater Rate and Budget'!G130+'Tiered Water Rate 2 April 2023'!N129</f>
        <v>112.9</v>
      </c>
      <c r="M131" s="22">
        <f>'Wastewater Rate and Budget'!H130+'Tiered Water Rate 2 April 2023'!O129</f>
        <v>118.545</v>
      </c>
      <c r="N131" s="23">
        <f>'Wastewater Rate and Budget'!I130+'Tiered Water Rate 2 April 2023'!P129</f>
        <v>124.47225</v>
      </c>
      <c r="O131" s="24">
        <f>'Wastewater Rate and Budget'!J130+'Tiered Water Rate 2 April 2023'!Q129</f>
        <v>130.6958625</v>
      </c>
      <c r="P131" s="25">
        <f>'Wastewater Rate and Budget'!K130+'Tiered Water Rate 2 April 2023'!R129</f>
        <v>143.7654488</v>
      </c>
      <c r="Q131" s="19">
        <f>L131-'Wastewater Rate and Budget'!F130-'Not Approved Water Rate Tiered '!L129</f>
        <v>10.9</v>
      </c>
      <c r="R131" s="19">
        <f>M131-'Wastewater Rate and Budget'!F130-'Tiered Water Rate 2 April 2023'!M129</f>
        <v>16.545</v>
      </c>
      <c r="S131" s="19">
        <f>N131-'Wastewater Rate and Budget'!F130-'Tiered Water Rate 2 April 2023'!M129</f>
        <v>22.47225</v>
      </c>
      <c r="T131" s="19">
        <f>O131-'Wastewater Rate and Budget'!F130-'Tiered Water Rate 2 April 2023'!M129</f>
        <v>28.6958625</v>
      </c>
      <c r="U131" s="19">
        <f>P131-'Wastewater Rate and Budget'!F130-'Tiered Water Rate 2 April 2023'!M129</f>
        <v>41.76544875</v>
      </c>
    </row>
    <row r="132" ht="14.25" customHeight="1">
      <c r="A132" s="70" t="s">
        <v>200</v>
      </c>
      <c r="B132" s="216">
        <f>'Wastewater Rate and Budget'!G131+'Approved Water Rate 1'!G130</f>
        <v>166.794385</v>
      </c>
      <c r="C132" s="217">
        <f>'Wastewater Rate and Budget'!H131+'Approved Water Rate 1'!H130</f>
        <v>174.5951604</v>
      </c>
      <c r="D132" s="218">
        <f>'Wastewater Rate and Budget'!I131+'Approved Water Rate 1'!I130</f>
        <v>182.7644168</v>
      </c>
      <c r="E132" s="219">
        <f>'Wastewater Rate and Budget'!J131+'Approved Water Rate 1'!J130</f>
        <v>191.319716</v>
      </c>
      <c r="F132" s="220">
        <f>'Wastewater Rate and Budget'!K131+'Approved Water Rate 1'!K130</f>
        <v>206.8142564</v>
      </c>
      <c r="G132" s="221">
        <f>B132-'Wastewater Rate and Budget'!F131-'Approved Water Rate 1'!F130</f>
        <v>-12.20561497</v>
      </c>
      <c r="H132" s="221">
        <f>C132-'Wastewater Rate and Budget'!F131-'Approved Water Rate 1'!F130</f>
        <v>-4.404839572</v>
      </c>
      <c r="I132" s="222">
        <f>D132-'Wastewater Rate and Budget'!F131-'Approved Water Rate 1'!F130</f>
        <v>3.764416845</v>
      </c>
      <c r="J132" s="19">
        <f>E132-'Wastewater Rate and Budget'!F131-'Approved Water Rate 1'!F130</f>
        <v>12.31971602</v>
      </c>
      <c r="K132" s="19">
        <f>F132-'Wastewater Rate and Budget'!F131-'Approved Water Rate 1'!F130</f>
        <v>27.81425641</v>
      </c>
      <c r="L132" s="223">
        <f>'Wastewater Rate and Budget'!G131+'Tiered Water Rate 2 April 2023'!N130</f>
        <v>162.5276525</v>
      </c>
      <c r="M132" s="22">
        <f>'Wastewater Rate and Budget'!H131+'Tiered Water Rate 2 April 2023'!O130</f>
        <v>168.1726525</v>
      </c>
      <c r="N132" s="23">
        <f>'Wastewater Rate and Budget'!I131+'Tiered Water Rate 2 April 2023'!P130</f>
        <v>174.0999025</v>
      </c>
      <c r="O132" s="24">
        <f>'Wastewater Rate and Budget'!J131+'Tiered Water Rate 2 April 2023'!Q130</f>
        <v>180.323515</v>
      </c>
      <c r="P132" s="25">
        <f>'Wastewater Rate and Budget'!K131+'Tiered Water Rate 2 April 2023'!R130</f>
        <v>193.3931013</v>
      </c>
      <c r="Q132" s="19">
        <f>L132-'Wastewater Rate and Budget'!F131-'Not Approved Water Rate Tiered '!L130</f>
        <v>-16.4723475</v>
      </c>
      <c r="R132" s="19">
        <f>M132-'Wastewater Rate and Budget'!F131-'Tiered Water Rate 2 April 2023'!M130</f>
        <v>11.1726525</v>
      </c>
      <c r="S132" s="19">
        <f>N132-'Wastewater Rate and Budget'!F131-'Tiered Water Rate 2 April 2023'!M130</f>
        <v>17.0999025</v>
      </c>
      <c r="T132" s="19">
        <f>O132-'Wastewater Rate and Budget'!F131-'Tiered Water Rate 2 April 2023'!M130</f>
        <v>23.323515</v>
      </c>
      <c r="U132" s="19">
        <f>P132-'Wastewater Rate and Budget'!F131-'Tiered Water Rate 2 April 2023'!M130</f>
        <v>36.39310125</v>
      </c>
    </row>
    <row r="133" ht="14.25" customHeight="1">
      <c r="A133" s="70" t="s">
        <v>201</v>
      </c>
      <c r="B133" s="216">
        <f>'Wastewater Rate and Budget'!G132+'Approved Water Rate 1'!G131</f>
        <v>135.65</v>
      </c>
      <c r="C133" s="217">
        <f>'Wastewater Rate and Budget'!H132+'Approved Water Rate 1'!H131</f>
        <v>142.205</v>
      </c>
      <c r="D133" s="218">
        <f>'Wastewater Rate and Budget'!I132+'Approved Water Rate 1'!I131</f>
        <v>149.07865</v>
      </c>
      <c r="E133" s="219">
        <f>'Wastewater Rate and Budget'!J132+'Approved Water Rate 1'!J131</f>
        <v>156.2865185</v>
      </c>
      <c r="F133" s="220">
        <f>'Wastewater Rate and Budget'!K132+'Approved Water Rate 1'!K131</f>
        <v>170.379731</v>
      </c>
      <c r="G133" s="221">
        <f>B133-'Wastewater Rate and Budget'!F132-'Approved Water Rate 1'!F131</f>
        <v>33.65</v>
      </c>
      <c r="H133" s="221">
        <f>C133-'Wastewater Rate and Budget'!F132-'Approved Water Rate 1'!F131</f>
        <v>40.205</v>
      </c>
      <c r="I133" s="222">
        <f>D133-'Wastewater Rate and Budget'!F132-'Approved Water Rate 1'!F131</f>
        <v>47.07865</v>
      </c>
      <c r="J133" s="19">
        <f>E133-'Wastewater Rate and Budget'!F132-'Approved Water Rate 1'!F131</f>
        <v>54.2865185</v>
      </c>
      <c r="K133" s="19">
        <f>F133-'Wastewater Rate and Budget'!F132-'Approved Water Rate 1'!F131</f>
        <v>68.37973099</v>
      </c>
      <c r="L133" s="223">
        <f>'Wastewater Rate and Budget'!G132+'Tiered Water Rate 2 April 2023'!N131</f>
        <v>122.3</v>
      </c>
      <c r="M133" s="22">
        <f>'Wastewater Rate and Budget'!H132+'Tiered Water Rate 2 April 2023'!O131</f>
        <v>127.945</v>
      </c>
      <c r="N133" s="23">
        <f>'Wastewater Rate and Budget'!I132+'Tiered Water Rate 2 April 2023'!P131</f>
        <v>133.87225</v>
      </c>
      <c r="O133" s="24">
        <f>'Wastewater Rate and Budget'!J132+'Tiered Water Rate 2 April 2023'!Q131</f>
        <v>140.0958625</v>
      </c>
      <c r="P133" s="25">
        <f>'Wastewater Rate and Budget'!K132+'Tiered Water Rate 2 April 2023'!R131</f>
        <v>153.1654488</v>
      </c>
      <c r="Q133" s="19">
        <f>L133-'Wastewater Rate and Budget'!F132-'Not Approved Water Rate Tiered '!L131</f>
        <v>20.3</v>
      </c>
      <c r="R133" s="19">
        <f>M133-'Wastewater Rate and Budget'!F132-'Tiered Water Rate 2 April 2023'!M131</f>
        <v>25.945</v>
      </c>
      <c r="S133" s="19">
        <f>N133-'Wastewater Rate and Budget'!F132-'Tiered Water Rate 2 April 2023'!M131</f>
        <v>31.87225</v>
      </c>
      <c r="T133" s="19">
        <f>O133-'Wastewater Rate and Budget'!F132-'Tiered Water Rate 2 April 2023'!M131</f>
        <v>38.0958625</v>
      </c>
      <c r="U133" s="19">
        <f>P133-'Wastewater Rate and Budget'!F132-'Tiered Water Rate 2 April 2023'!M131</f>
        <v>51.16544875</v>
      </c>
    </row>
    <row r="134" ht="14.25" customHeight="1">
      <c r="A134" s="70" t="s">
        <v>202</v>
      </c>
      <c r="B134" s="216">
        <f>'Wastewater Rate and Budget'!G133+'Approved Water Rate 1'!G132</f>
        <v>131.1</v>
      </c>
      <c r="C134" s="217">
        <f>'Wastewater Rate and Budget'!H133+'Approved Water Rate 1'!H132</f>
        <v>137.473</v>
      </c>
      <c r="D134" s="218">
        <f>'Wastewater Rate and Budget'!I133+'Approved Water Rate 1'!I132</f>
        <v>144.15737</v>
      </c>
      <c r="E134" s="219">
        <f>'Wastewater Rate and Budget'!J133+'Approved Water Rate 1'!J132</f>
        <v>151.1683873</v>
      </c>
      <c r="F134" s="220">
        <f>'Wastewater Rate and Budget'!K133+'Approved Water Rate 1'!K132</f>
        <v>165.0568745</v>
      </c>
      <c r="G134" s="221">
        <f>B134-'Wastewater Rate and Budget'!F133-'Approved Water Rate 1'!F132</f>
        <v>29.1</v>
      </c>
      <c r="H134" s="221">
        <f>C134-'Wastewater Rate and Budget'!F133-'Approved Water Rate 1'!F132</f>
        <v>35.473</v>
      </c>
      <c r="I134" s="222">
        <f>D134-'Wastewater Rate and Budget'!F133-'Approved Water Rate 1'!F132</f>
        <v>42.15737</v>
      </c>
      <c r="J134" s="19">
        <f>E134-'Wastewater Rate and Budget'!F133-'Approved Water Rate 1'!F132</f>
        <v>49.1683873</v>
      </c>
      <c r="K134" s="19">
        <f>F134-'Wastewater Rate and Budget'!F133-'Approved Water Rate 1'!F132</f>
        <v>63.05687454</v>
      </c>
      <c r="L134" s="223">
        <f>'Wastewater Rate and Budget'!G133+'Tiered Water Rate 2 April 2023'!N132</f>
        <v>112.9</v>
      </c>
      <c r="M134" s="22">
        <f>'Wastewater Rate and Budget'!H133+'Tiered Water Rate 2 April 2023'!O132</f>
        <v>118.545</v>
      </c>
      <c r="N134" s="23">
        <f>'Wastewater Rate and Budget'!I133+'Tiered Water Rate 2 April 2023'!P132</f>
        <v>124.47225</v>
      </c>
      <c r="O134" s="24">
        <f>'Wastewater Rate and Budget'!J133+'Tiered Water Rate 2 April 2023'!Q132</f>
        <v>130.6958625</v>
      </c>
      <c r="P134" s="25">
        <f>'Wastewater Rate and Budget'!K133+'Tiered Water Rate 2 April 2023'!R132</f>
        <v>143.7654488</v>
      </c>
      <c r="Q134" s="19">
        <f>L134-'Wastewater Rate and Budget'!F133-'Not Approved Water Rate Tiered '!L132</f>
        <v>10.9</v>
      </c>
      <c r="R134" s="19">
        <f>M134-'Wastewater Rate and Budget'!F133-'Tiered Water Rate 2 April 2023'!M132</f>
        <v>16.545</v>
      </c>
      <c r="S134" s="19">
        <f>N134-'Wastewater Rate and Budget'!F133-'Tiered Water Rate 2 April 2023'!M132</f>
        <v>22.47225</v>
      </c>
      <c r="T134" s="19">
        <f>O134-'Wastewater Rate and Budget'!F133-'Tiered Water Rate 2 April 2023'!M132</f>
        <v>28.6958625</v>
      </c>
      <c r="U134" s="19">
        <f>P134-'Wastewater Rate and Budget'!F133-'Tiered Water Rate 2 April 2023'!M132</f>
        <v>41.76544875</v>
      </c>
    </row>
    <row r="135" ht="14.25" customHeight="1">
      <c r="A135" s="70" t="s">
        <v>203</v>
      </c>
      <c r="B135" s="216">
        <f>'Wastewater Rate and Budget'!G134+'Approved Water Rate 1'!G133</f>
        <v>112.9</v>
      </c>
      <c r="C135" s="217">
        <f>'Wastewater Rate and Budget'!H134+'Approved Water Rate 1'!H133</f>
        <v>118.545</v>
      </c>
      <c r="D135" s="218">
        <f>'Wastewater Rate and Budget'!I134+'Approved Water Rate 1'!I133</f>
        <v>124.47225</v>
      </c>
      <c r="E135" s="219">
        <f>'Wastewater Rate and Budget'!J134+'Approved Water Rate 1'!J133</f>
        <v>130.6958625</v>
      </c>
      <c r="F135" s="220">
        <f>'Wastewater Rate and Budget'!K134+'Approved Water Rate 1'!K133</f>
        <v>143.7654488</v>
      </c>
      <c r="G135" s="221">
        <f>B135-'Wastewater Rate and Budget'!F134-'Approved Water Rate 1'!F133</f>
        <v>10.9</v>
      </c>
      <c r="H135" s="221">
        <f>C135-'Wastewater Rate and Budget'!F134-'Approved Water Rate 1'!F133</f>
        <v>16.545</v>
      </c>
      <c r="I135" s="222">
        <f>D135-'Wastewater Rate and Budget'!F134-'Approved Water Rate 1'!F133</f>
        <v>22.47225</v>
      </c>
      <c r="J135" s="19">
        <f>E135-'Wastewater Rate and Budget'!F134-'Approved Water Rate 1'!F133</f>
        <v>28.6958625</v>
      </c>
      <c r="K135" s="19">
        <f>F135-'Wastewater Rate and Budget'!F134-'Approved Water Rate 1'!F133</f>
        <v>41.76544875</v>
      </c>
      <c r="L135" s="223">
        <f>'Wastewater Rate and Budget'!G134+'Tiered Water Rate 2 April 2023'!N133</f>
        <v>131.9585</v>
      </c>
      <c r="M135" s="22">
        <f>'Wastewater Rate and Budget'!H134+'Tiered Water Rate 2 April 2023'!O133</f>
        <v>137.6035</v>
      </c>
      <c r="N135" s="23">
        <f>'Wastewater Rate and Budget'!I134+'Tiered Water Rate 2 April 2023'!P133</f>
        <v>143.53075</v>
      </c>
      <c r="O135" s="24">
        <f>'Wastewater Rate and Budget'!J134+'Tiered Water Rate 2 April 2023'!Q133</f>
        <v>149.7543625</v>
      </c>
      <c r="P135" s="25">
        <f>'Wastewater Rate and Budget'!K134+'Tiered Water Rate 2 April 2023'!R133</f>
        <v>162.8239488</v>
      </c>
      <c r="Q135" s="19">
        <f>L135-'Wastewater Rate and Budget'!F134-'Not Approved Water Rate Tiered '!L133</f>
        <v>29.9585</v>
      </c>
      <c r="R135" s="19">
        <f>M135-'Wastewater Rate and Budget'!F134-'Tiered Water Rate 2 April 2023'!M133</f>
        <v>35.6035</v>
      </c>
      <c r="S135" s="19">
        <f>N135-'Wastewater Rate and Budget'!F134-'Tiered Water Rate 2 April 2023'!M133</f>
        <v>41.53075</v>
      </c>
      <c r="T135" s="19">
        <f>O135-'Wastewater Rate and Budget'!F134-'Tiered Water Rate 2 April 2023'!M133</f>
        <v>47.7543625</v>
      </c>
      <c r="U135" s="19">
        <f>P135-'Wastewater Rate and Budget'!F134-'Tiered Water Rate 2 April 2023'!M133</f>
        <v>60.82394875</v>
      </c>
    </row>
    <row r="136" ht="14.25" customHeight="1">
      <c r="A136" s="70" t="s">
        <v>204</v>
      </c>
      <c r="B136" s="216">
        <f>'Wastewater Rate and Budget'!G135+'Approved Water Rate 1'!G134</f>
        <v>112.9</v>
      </c>
      <c r="C136" s="217">
        <f>'Wastewater Rate and Budget'!H135+'Approved Water Rate 1'!H134</f>
        <v>118.545</v>
      </c>
      <c r="D136" s="218">
        <f>'Wastewater Rate and Budget'!I135+'Approved Water Rate 1'!I134</f>
        <v>124.47225</v>
      </c>
      <c r="E136" s="219">
        <f>'Wastewater Rate and Budget'!J135+'Approved Water Rate 1'!J134</f>
        <v>130.6958625</v>
      </c>
      <c r="F136" s="220">
        <f>'Wastewater Rate and Budget'!K135+'Approved Water Rate 1'!K134</f>
        <v>143.7654488</v>
      </c>
      <c r="G136" s="221">
        <f>B136-'Wastewater Rate and Budget'!F135-'Approved Water Rate 1'!F134</f>
        <v>10.9</v>
      </c>
      <c r="H136" s="221">
        <f>C136-'Wastewater Rate and Budget'!F135-'Approved Water Rate 1'!F134</f>
        <v>16.545</v>
      </c>
      <c r="I136" s="222">
        <f>D136-'Wastewater Rate and Budget'!F135-'Approved Water Rate 1'!F134</f>
        <v>22.47225</v>
      </c>
      <c r="J136" s="19">
        <f>E136-'Wastewater Rate and Budget'!F135-'Approved Water Rate 1'!F134</f>
        <v>28.6958625</v>
      </c>
      <c r="K136" s="19">
        <f>F136-'Wastewater Rate and Budget'!F135-'Approved Water Rate 1'!F134</f>
        <v>41.76544875</v>
      </c>
      <c r="L136" s="223">
        <f>'Wastewater Rate and Budget'!G135+'Tiered Water Rate 2 April 2023'!N134</f>
        <v>112.9</v>
      </c>
      <c r="M136" s="22">
        <f>'Wastewater Rate and Budget'!H135+'Tiered Water Rate 2 April 2023'!O134</f>
        <v>118.545</v>
      </c>
      <c r="N136" s="23">
        <f>'Wastewater Rate and Budget'!I135+'Tiered Water Rate 2 April 2023'!P134</f>
        <v>124.47225</v>
      </c>
      <c r="O136" s="24">
        <f>'Wastewater Rate and Budget'!J135+'Tiered Water Rate 2 April 2023'!Q134</f>
        <v>130.6958625</v>
      </c>
      <c r="P136" s="25">
        <f>'Wastewater Rate and Budget'!K135+'Tiered Water Rate 2 April 2023'!R134</f>
        <v>143.7654488</v>
      </c>
      <c r="Q136" s="19">
        <f>L136-'Wastewater Rate and Budget'!F135-'Not Approved Water Rate Tiered '!L134</f>
        <v>10.9</v>
      </c>
      <c r="R136" s="19">
        <f>M136-'Wastewater Rate and Budget'!F135-'Tiered Water Rate 2 April 2023'!M134</f>
        <v>16.545</v>
      </c>
      <c r="S136" s="19">
        <f>N136-'Wastewater Rate and Budget'!F135-'Tiered Water Rate 2 April 2023'!M134</f>
        <v>22.47225</v>
      </c>
      <c r="T136" s="19">
        <f>O136-'Wastewater Rate and Budget'!F135-'Tiered Water Rate 2 April 2023'!M134</f>
        <v>28.6958625</v>
      </c>
      <c r="U136" s="19">
        <f>P136-'Wastewater Rate and Budget'!F135-'Tiered Water Rate 2 April 2023'!M134</f>
        <v>41.76544875</v>
      </c>
    </row>
    <row r="137" ht="14.25" customHeight="1">
      <c r="A137" s="70" t="s">
        <v>205</v>
      </c>
      <c r="B137" s="216">
        <f>'Wastewater Rate and Budget'!G136+'Approved Water Rate 1'!G135</f>
        <v>112.9</v>
      </c>
      <c r="C137" s="217">
        <f>'Wastewater Rate and Budget'!H136+'Approved Water Rate 1'!H135</f>
        <v>118.545</v>
      </c>
      <c r="D137" s="218">
        <f>'Wastewater Rate and Budget'!I136+'Approved Water Rate 1'!I135</f>
        <v>124.47225</v>
      </c>
      <c r="E137" s="219">
        <f>'Wastewater Rate and Budget'!J136+'Approved Water Rate 1'!J135</f>
        <v>130.6958625</v>
      </c>
      <c r="F137" s="220">
        <f>'Wastewater Rate and Budget'!K136+'Approved Water Rate 1'!K135</f>
        <v>143.7654488</v>
      </c>
      <c r="G137" s="221">
        <f>B137-'Wastewater Rate and Budget'!F136-'Approved Water Rate 1'!F135</f>
        <v>10.9</v>
      </c>
      <c r="H137" s="221">
        <f>C137-'Wastewater Rate and Budget'!F136-'Approved Water Rate 1'!F135</f>
        <v>16.545</v>
      </c>
      <c r="I137" s="222">
        <f>D137-'Wastewater Rate and Budget'!F136-'Approved Water Rate 1'!F135</f>
        <v>22.47225</v>
      </c>
      <c r="J137" s="19">
        <f>E137-'Wastewater Rate and Budget'!F136-'Approved Water Rate 1'!F135</f>
        <v>28.6958625</v>
      </c>
      <c r="K137" s="19">
        <f>F137-'Wastewater Rate and Budget'!F136-'Approved Water Rate 1'!F135</f>
        <v>41.76544875</v>
      </c>
      <c r="L137" s="223">
        <f>'Wastewater Rate and Budget'!G136+'Tiered Water Rate 2 April 2023'!N135</f>
        <v>112.9</v>
      </c>
      <c r="M137" s="22">
        <f>'Wastewater Rate and Budget'!H136+'Tiered Water Rate 2 April 2023'!O135</f>
        <v>118.545</v>
      </c>
      <c r="N137" s="23">
        <f>'Wastewater Rate and Budget'!I136+'Tiered Water Rate 2 April 2023'!P135</f>
        <v>124.47225</v>
      </c>
      <c r="O137" s="24">
        <f>'Wastewater Rate and Budget'!J136+'Tiered Water Rate 2 April 2023'!Q135</f>
        <v>130.6958625</v>
      </c>
      <c r="P137" s="25">
        <f>'Wastewater Rate and Budget'!K136+'Tiered Water Rate 2 April 2023'!R135</f>
        <v>143.7654488</v>
      </c>
      <c r="Q137" s="19">
        <f>L137-'Wastewater Rate and Budget'!F136-'Not Approved Water Rate Tiered '!L135</f>
        <v>10.9</v>
      </c>
      <c r="R137" s="19">
        <f>M137-'Wastewater Rate and Budget'!F136-'Tiered Water Rate 2 April 2023'!M135</f>
        <v>16.545</v>
      </c>
      <c r="S137" s="19">
        <f>N137-'Wastewater Rate and Budget'!F136-'Tiered Water Rate 2 April 2023'!M135</f>
        <v>22.47225</v>
      </c>
      <c r="T137" s="19">
        <f>O137-'Wastewater Rate and Budget'!F136-'Tiered Water Rate 2 April 2023'!M135</f>
        <v>28.6958625</v>
      </c>
      <c r="U137" s="19">
        <f>P137-'Wastewater Rate and Budget'!F136-'Tiered Water Rate 2 April 2023'!M135</f>
        <v>41.76544875</v>
      </c>
    </row>
    <row r="138" ht="14.25" customHeight="1">
      <c r="A138" s="70" t="s">
        <v>206</v>
      </c>
      <c r="B138" s="216">
        <f>'Wastewater Rate and Budget'!G137+'Approved Water Rate 1'!G136</f>
        <v>112.9</v>
      </c>
      <c r="C138" s="217">
        <f>'Wastewater Rate and Budget'!H137+'Approved Water Rate 1'!H136</f>
        <v>118.545</v>
      </c>
      <c r="D138" s="218">
        <f>'Wastewater Rate and Budget'!I137+'Approved Water Rate 1'!I136</f>
        <v>124.47225</v>
      </c>
      <c r="E138" s="219">
        <f>'Wastewater Rate and Budget'!J137+'Approved Water Rate 1'!J136</f>
        <v>130.6958625</v>
      </c>
      <c r="F138" s="220">
        <f>'Wastewater Rate and Budget'!K137+'Approved Water Rate 1'!K136</f>
        <v>143.7654488</v>
      </c>
      <c r="G138" s="221">
        <f>B138-'Wastewater Rate and Budget'!F137-'Approved Water Rate 1'!F136</f>
        <v>10.9</v>
      </c>
      <c r="H138" s="221">
        <f>C138-'Wastewater Rate and Budget'!F137-'Approved Water Rate 1'!F136</f>
        <v>16.545</v>
      </c>
      <c r="I138" s="222">
        <f>D138-'Wastewater Rate and Budget'!F137-'Approved Water Rate 1'!F136</f>
        <v>22.47225</v>
      </c>
      <c r="J138" s="19">
        <f>E138-'Wastewater Rate and Budget'!F137-'Approved Water Rate 1'!F136</f>
        <v>28.6958625</v>
      </c>
      <c r="K138" s="19">
        <f>F138-'Wastewater Rate and Budget'!F137-'Approved Water Rate 1'!F136</f>
        <v>41.76544875</v>
      </c>
      <c r="L138" s="223">
        <f>'Wastewater Rate and Budget'!G137+'Tiered Water Rate 2 April 2023'!N136</f>
        <v>112.9</v>
      </c>
      <c r="M138" s="22">
        <f>'Wastewater Rate and Budget'!H137+'Tiered Water Rate 2 April 2023'!O136</f>
        <v>118.545</v>
      </c>
      <c r="N138" s="23">
        <f>'Wastewater Rate and Budget'!I137+'Tiered Water Rate 2 April 2023'!P136</f>
        <v>124.47225</v>
      </c>
      <c r="O138" s="24">
        <f>'Wastewater Rate and Budget'!J137+'Tiered Water Rate 2 April 2023'!Q136</f>
        <v>130.6958625</v>
      </c>
      <c r="P138" s="25">
        <f>'Wastewater Rate and Budget'!K137+'Tiered Water Rate 2 April 2023'!R136</f>
        <v>143.7654488</v>
      </c>
      <c r="Q138" s="19">
        <f>L138-'Wastewater Rate and Budget'!F137-'Not Approved Water Rate Tiered '!L136</f>
        <v>10.9</v>
      </c>
      <c r="R138" s="19">
        <f>M138-'Wastewater Rate and Budget'!F137-'Tiered Water Rate 2 April 2023'!M136</f>
        <v>16.545</v>
      </c>
      <c r="S138" s="19">
        <f>N138-'Wastewater Rate and Budget'!F137-'Tiered Water Rate 2 April 2023'!M136</f>
        <v>22.47225</v>
      </c>
      <c r="T138" s="19">
        <f>O138-'Wastewater Rate and Budget'!F137-'Tiered Water Rate 2 April 2023'!M136</f>
        <v>28.6958625</v>
      </c>
      <c r="U138" s="19">
        <f>P138-'Wastewater Rate and Budget'!F137-'Tiered Water Rate 2 April 2023'!M136</f>
        <v>41.76544875</v>
      </c>
    </row>
    <row r="139" ht="14.25" customHeight="1">
      <c r="A139" s="70" t="s">
        <v>207</v>
      </c>
      <c r="B139" s="216">
        <f>'Wastewater Rate and Budget'!G138+'Approved Water Rate 1'!G137</f>
        <v>112.9</v>
      </c>
      <c r="C139" s="217">
        <f>'Wastewater Rate and Budget'!H138+'Approved Water Rate 1'!H137</f>
        <v>118.545</v>
      </c>
      <c r="D139" s="218">
        <f>'Wastewater Rate and Budget'!I138+'Approved Water Rate 1'!I137</f>
        <v>124.47225</v>
      </c>
      <c r="E139" s="219">
        <f>'Wastewater Rate and Budget'!J138+'Approved Water Rate 1'!J137</f>
        <v>130.6958625</v>
      </c>
      <c r="F139" s="220">
        <f>'Wastewater Rate and Budget'!K138+'Approved Water Rate 1'!K137</f>
        <v>143.7654488</v>
      </c>
      <c r="G139" s="221">
        <f>B139-'Wastewater Rate and Budget'!F138-'Approved Water Rate 1'!F137</f>
        <v>10.9</v>
      </c>
      <c r="H139" s="221">
        <f>C139-'Wastewater Rate and Budget'!F138-'Approved Water Rate 1'!F137</f>
        <v>16.545</v>
      </c>
      <c r="I139" s="222">
        <f>D139-'Wastewater Rate and Budget'!F138-'Approved Water Rate 1'!F137</f>
        <v>22.47225</v>
      </c>
      <c r="J139" s="19">
        <f>E139-'Wastewater Rate and Budget'!F138-'Approved Water Rate 1'!F137</f>
        <v>28.6958625</v>
      </c>
      <c r="K139" s="19">
        <f>F139-'Wastewater Rate and Budget'!F138-'Approved Water Rate 1'!F137</f>
        <v>41.76544875</v>
      </c>
      <c r="L139" s="223">
        <f>'Wastewater Rate and Budget'!G138+'Tiered Water Rate 2 April 2023'!N137</f>
        <v>112.9</v>
      </c>
      <c r="M139" s="22">
        <f>'Wastewater Rate and Budget'!H138+'Tiered Water Rate 2 April 2023'!O137</f>
        <v>118.545</v>
      </c>
      <c r="N139" s="23">
        <f>'Wastewater Rate and Budget'!I138+'Tiered Water Rate 2 April 2023'!P137</f>
        <v>124.47225</v>
      </c>
      <c r="O139" s="24">
        <f>'Wastewater Rate and Budget'!J138+'Tiered Water Rate 2 April 2023'!Q137</f>
        <v>130.6958625</v>
      </c>
      <c r="P139" s="25">
        <f>'Wastewater Rate and Budget'!K138+'Tiered Water Rate 2 April 2023'!R137</f>
        <v>143.7654488</v>
      </c>
      <c r="Q139" s="19">
        <f>L139-'Wastewater Rate and Budget'!F138-'Not Approved Water Rate Tiered '!L137</f>
        <v>10.9</v>
      </c>
      <c r="R139" s="19">
        <f>M139-'Wastewater Rate and Budget'!F138-'Tiered Water Rate 2 April 2023'!M137</f>
        <v>16.545</v>
      </c>
      <c r="S139" s="19">
        <f>N139-'Wastewater Rate and Budget'!F138-'Tiered Water Rate 2 April 2023'!M137</f>
        <v>22.47225</v>
      </c>
      <c r="T139" s="19">
        <f>O139-'Wastewater Rate and Budget'!F138-'Tiered Water Rate 2 April 2023'!M137</f>
        <v>28.6958625</v>
      </c>
      <c r="U139" s="19">
        <f>P139-'Wastewater Rate and Budget'!F138-'Tiered Water Rate 2 April 2023'!M137</f>
        <v>41.76544875</v>
      </c>
    </row>
    <row r="140" ht="14.25" customHeight="1">
      <c r="A140" s="70" t="s">
        <v>208</v>
      </c>
      <c r="B140" s="224">
        <f>'Wastewater Rate and Budget'!G139+'Approved Water Rate 1'!G138</f>
        <v>112.9</v>
      </c>
      <c r="C140" s="225">
        <f>'Wastewater Rate and Budget'!H139+'Approved Water Rate 1'!H138</f>
        <v>118.545</v>
      </c>
      <c r="D140" s="226">
        <f>'Wastewater Rate and Budget'!I139+'Approved Water Rate 1'!I138</f>
        <v>124.47225</v>
      </c>
      <c r="E140" s="227">
        <f>'Wastewater Rate and Budget'!J139+'Approved Water Rate 1'!J138</f>
        <v>130.6958625</v>
      </c>
      <c r="F140" s="228">
        <f>'Wastewater Rate and Budget'!K139+'Approved Water Rate 1'!K138</f>
        <v>143.7654488</v>
      </c>
      <c r="G140" s="84">
        <f>B140-'Wastewater Rate and Budget'!F139-'Approved Water Rate 1'!F138</f>
        <v>10.9</v>
      </c>
      <c r="H140" s="84">
        <f>C140-'Wastewater Rate and Budget'!F139-'Approved Water Rate 1'!F138</f>
        <v>16.545</v>
      </c>
      <c r="I140" s="28">
        <f>D140-'Wastewater Rate and Budget'!F139-'Approved Water Rate 1'!F138</f>
        <v>22.47225</v>
      </c>
      <c r="J140" s="229">
        <f>E140-'Wastewater Rate and Budget'!F139-'Approved Water Rate 1'!F138</f>
        <v>28.6958625</v>
      </c>
      <c r="K140" s="229">
        <f>F140-'Wastewater Rate and Budget'!F139-'Approved Water Rate 1'!F138</f>
        <v>41.76544875</v>
      </c>
      <c r="L140" s="230">
        <f>'Wastewater Rate and Budget'!G139+'Tiered Water Rate 2 April 2023'!N138</f>
        <v>112.9</v>
      </c>
      <c r="M140" s="231">
        <f>'Wastewater Rate and Budget'!H139+'Tiered Water Rate 2 April 2023'!O138</f>
        <v>118.545</v>
      </c>
      <c r="N140" s="232">
        <f>'Wastewater Rate and Budget'!I139+'Tiered Water Rate 2 April 2023'!P138</f>
        <v>124.47225</v>
      </c>
      <c r="O140" s="233">
        <f>'Wastewater Rate and Budget'!J139+'Tiered Water Rate 2 April 2023'!Q138</f>
        <v>130.6958625</v>
      </c>
      <c r="P140" s="234">
        <f>'Wastewater Rate and Budget'!K139+'Tiered Water Rate 2 April 2023'!R138</f>
        <v>143.7654488</v>
      </c>
      <c r="Q140" s="19">
        <f>L140-'Wastewater Rate and Budget'!F139-'Not Approved Water Rate Tiered '!L138</f>
        <v>10.9</v>
      </c>
      <c r="R140" s="19">
        <f>M140-'Wastewater Rate and Budget'!F139-'Tiered Water Rate 2 April 2023'!M138</f>
        <v>16.545</v>
      </c>
      <c r="S140" s="19">
        <f>N140-'Wastewater Rate and Budget'!F139-'Tiered Water Rate 2 April 2023'!M138</f>
        <v>22.47225</v>
      </c>
      <c r="T140" s="19">
        <f>O140-'Wastewater Rate and Budget'!F139-'Tiered Water Rate 2 April 2023'!M138</f>
        <v>28.6958625</v>
      </c>
      <c r="U140" s="19">
        <f>P140-'Wastewater Rate and Budget'!F139-'Tiered Water Rate 2 April 2023'!M138</f>
        <v>41.76544875</v>
      </c>
    </row>
    <row r="141" ht="14.25" customHeight="1">
      <c r="A141" s="96" t="s">
        <v>209</v>
      </c>
      <c r="B141" s="235">
        <f t="shared" ref="B141:U141" si="1">SUM(B5:B140)</f>
        <v>21144.032</v>
      </c>
      <c r="C141" s="236">
        <f t="shared" si="1"/>
        <v>22160.71702</v>
      </c>
      <c r="D141" s="236">
        <f t="shared" si="1"/>
        <v>23226.61564</v>
      </c>
      <c r="E141" s="236">
        <f t="shared" si="1"/>
        <v>24344.12369</v>
      </c>
      <c r="F141" s="236">
        <f t="shared" si="1"/>
        <v>26422.43938</v>
      </c>
      <c r="G141" s="236">
        <f t="shared" si="1"/>
        <v>1897.952</v>
      </c>
      <c r="H141" s="236">
        <f t="shared" si="1"/>
        <v>2914.637024</v>
      </c>
      <c r="I141" s="236">
        <f t="shared" si="1"/>
        <v>3980.535636</v>
      </c>
      <c r="J141" s="236">
        <f t="shared" si="1"/>
        <v>5098.04369</v>
      </c>
      <c r="K141" s="236">
        <f t="shared" si="1"/>
        <v>7176.359383</v>
      </c>
      <c r="L141" s="236">
        <f t="shared" si="1"/>
        <v>20955.26344</v>
      </c>
      <c r="M141" s="236">
        <f t="shared" si="1"/>
        <v>21806.63716</v>
      </c>
      <c r="N141" s="236">
        <f t="shared" si="1"/>
        <v>22700.57957</v>
      </c>
      <c r="O141" s="236">
        <f t="shared" si="1"/>
        <v>23639.21909</v>
      </c>
      <c r="P141" s="236">
        <f t="shared" si="1"/>
        <v>25445.49713</v>
      </c>
      <c r="Q141" s="63">
        <f t="shared" si="1"/>
        <v>1676.183441</v>
      </c>
      <c r="R141" s="63">
        <f t="shared" si="1"/>
        <v>2890.557161</v>
      </c>
      <c r="S141" s="63">
        <f t="shared" si="1"/>
        <v>3784.499567</v>
      </c>
      <c r="T141" s="63">
        <f t="shared" si="1"/>
        <v>4723.139093</v>
      </c>
      <c r="U141" s="237">
        <f t="shared" si="1"/>
        <v>6529.417128</v>
      </c>
    </row>
    <row r="142" ht="14.25" customHeight="1">
      <c r="A142" s="96" t="s">
        <v>210</v>
      </c>
      <c r="B142" s="238">
        <f t="shared" ref="B142:U142" si="2">B141*12</f>
        <v>253728.384</v>
      </c>
      <c r="C142" s="63">
        <f t="shared" si="2"/>
        <v>265928.6043</v>
      </c>
      <c r="D142" s="63">
        <f t="shared" si="2"/>
        <v>278719.3876</v>
      </c>
      <c r="E142" s="63">
        <f t="shared" si="2"/>
        <v>292129.4843</v>
      </c>
      <c r="F142" s="63">
        <f t="shared" si="2"/>
        <v>317069.2726</v>
      </c>
      <c r="G142" s="63">
        <f t="shared" si="2"/>
        <v>22775.424</v>
      </c>
      <c r="H142" s="63">
        <f t="shared" si="2"/>
        <v>34975.64429</v>
      </c>
      <c r="I142" s="63">
        <f t="shared" si="2"/>
        <v>47766.42764</v>
      </c>
      <c r="J142" s="63">
        <f t="shared" si="2"/>
        <v>61176.52428</v>
      </c>
      <c r="K142" s="63">
        <f t="shared" si="2"/>
        <v>86116.3126</v>
      </c>
      <c r="L142" s="63">
        <f t="shared" si="2"/>
        <v>251463.1613</v>
      </c>
      <c r="M142" s="63">
        <f t="shared" si="2"/>
        <v>261679.6459</v>
      </c>
      <c r="N142" s="63">
        <f t="shared" si="2"/>
        <v>272406.9548</v>
      </c>
      <c r="O142" s="63">
        <f t="shared" si="2"/>
        <v>283670.6291</v>
      </c>
      <c r="P142" s="63">
        <f t="shared" si="2"/>
        <v>305345.9655</v>
      </c>
      <c r="Q142" s="63">
        <f t="shared" si="2"/>
        <v>20114.20129</v>
      </c>
      <c r="R142" s="63">
        <f t="shared" si="2"/>
        <v>34686.68593</v>
      </c>
      <c r="S142" s="63">
        <f t="shared" si="2"/>
        <v>45413.9948</v>
      </c>
      <c r="T142" s="63">
        <f t="shared" si="2"/>
        <v>56677.66911</v>
      </c>
      <c r="U142" s="237">
        <f t="shared" si="2"/>
        <v>78353.00553</v>
      </c>
    </row>
    <row r="143" ht="14.25" customHeight="1">
      <c r="A143" s="96" t="s">
        <v>291</v>
      </c>
      <c r="B143" s="239"/>
      <c r="C143" s="240"/>
      <c r="D143" s="240"/>
      <c r="E143" s="240"/>
      <c r="F143" s="240"/>
      <c r="G143" s="241">
        <f t="shared" ref="G143:K143" si="3">AVERAGE(G5:G140)</f>
        <v>13.95552941</v>
      </c>
      <c r="H143" s="241">
        <f t="shared" si="3"/>
        <v>21.43115459</v>
      </c>
      <c r="I143" s="241">
        <f t="shared" si="3"/>
        <v>29.26864439</v>
      </c>
      <c r="J143" s="241">
        <f t="shared" si="3"/>
        <v>37.48561537</v>
      </c>
      <c r="K143" s="241">
        <f t="shared" si="3"/>
        <v>52.76734841</v>
      </c>
      <c r="L143" s="240"/>
      <c r="M143" s="240"/>
      <c r="N143" s="240"/>
      <c r="O143" s="240"/>
      <c r="P143" s="240"/>
      <c r="Q143" s="241">
        <f t="shared" ref="Q143:U143" si="4">AVERAGE(Q5:Q140)</f>
        <v>12.32487824</v>
      </c>
      <c r="R143" s="241">
        <f t="shared" si="4"/>
        <v>21.25409677</v>
      </c>
      <c r="S143" s="241">
        <f t="shared" si="4"/>
        <v>27.8272027</v>
      </c>
      <c r="T143" s="241">
        <f t="shared" si="4"/>
        <v>34.72896392</v>
      </c>
      <c r="U143" s="242">
        <f t="shared" si="4"/>
        <v>48.01042006</v>
      </c>
    </row>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B1:F3"/>
    <mergeCell ref="G1:K3"/>
    <mergeCell ref="L1:P3"/>
    <mergeCell ref="Q1:U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3.71"/>
    <col customWidth="1" min="2" max="2" width="14.14"/>
    <col customWidth="1" min="3" max="5" width="12.71"/>
    <col customWidth="1" min="6" max="6" width="14.57"/>
    <col customWidth="1" min="7" max="7" width="14.71"/>
    <col customWidth="1" min="8" max="8" width="14.0"/>
    <col customWidth="1" min="9" max="9" width="13.86"/>
    <col customWidth="1" min="10" max="10" width="19.43"/>
    <col customWidth="1" min="11" max="11" width="12.86"/>
    <col customWidth="1" min="12" max="26" width="8.71"/>
  </cols>
  <sheetData>
    <row r="1" ht="14.25" customHeight="1">
      <c r="A1" s="243"/>
      <c r="B1" s="244"/>
      <c r="C1" s="244"/>
      <c r="D1" s="244"/>
      <c r="E1" s="244"/>
      <c r="F1" s="244"/>
      <c r="G1" s="244"/>
      <c r="H1" s="244"/>
      <c r="I1" s="245" t="s">
        <v>292</v>
      </c>
      <c r="J1" s="246"/>
      <c r="K1" s="247">
        <v>0.05</v>
      </c>
    </row>
    <row r="2" ht="14.25" customHeight="1">
      <c r="A2" s="248"/>
      <c r="B2" s="249" t="s">
        <v>293</v>
      </c>
      <c r="C2" s="249" t="s">
        <v>293</v>
      </c>
      <c r="D2" s="249" t="s">
        <v>293</v>
      </c>
      <c r="E2" s="249" t="s">
        <v>293</v>
      </c>
      <c r="F2" s="250" t="s">
        <v>294</v>
      </c>
      <c r="G2" s="250" t="s">
        <v>295</v>
      </c>
      <c r="H2" s="250" t="s">
        <v>295</v>
      </c>
      <c r="I2" s="250" t="s">
        <v>295</v>
      </c>
      <c r="J2" s="250" t="s">
        <v>295</v>
      </c>
    </row>
    <row r="3" ht="14.25" customHeight="1">
      <c r="A3" s="251" t="s">
        <v>296</v>
      </c>
      <c r="B3" s="249">
        <v>2020.0</v>
      </c>
      <c r="C3" s="249">
        <v>2021.0</v>
      </c>
      <c r="D3" s="249">
        <v>2022.0</v>
      </c>
      <c r="E3" s="249">
        <v>2023.0</v>
      </c>
      <c r="F3" s="250">
        <v>2024.0</v>
      </c>
      <c r="G3" s="250">
        <v>2025.0</v>
      </c>
      <c r="H3" s="250">
        <v>2026.0</v>
      </c>
      <c r="I3" s="250">
        <v>2027.0</v>
      </c>
      <c r="J3" s="250">
        <v>2028.0</v>
      </c>
    </row>
    <row r="4" ht="14.25" customHeight="1">
      <c r="A4" s="252" t="s">
        <v>297</v>
      </c>
      <c r="B4" s="253" t="s">
        <v>298</v>
      </c>
      <c r="C4" s="253" t="s">
        <v>298</v>
      </c>
      <c r="D4" s="253" t="s">
        <v>298</v>
      </c>
      <c r="E4" s="254" t="s">
        <v>299</v>
      </c>
      <c r="F4" s="29"/>
      <c r="G4" s="29"/>
      <c r="H4" s="29"/>
      <c r="I4" s="29"/>
      <c r="J4" s="29"/>
    </row>
    <row r="5" ht="14.25" customHeight="1">
      <c r="A5" s="255" t="s">
        <v>300</v>
      </c>
      <c r="B5" s="256">
        <v>114760.0</v>
      </c>
      <c r="C5" s="256">
        <v>114535.47</v>
      </c>
      <c r="D5" s="257">
        <v>113361.0</v>
      </c>
      <c r="E5" s="256"/>
      <c r="F5" s="94"/>
      <c r="G5" s="94"/>
      <c r="H5" s="94"/>
      <c r="I5" s="94"/>
      <c r="J5" s="94"/>
    </row>
    <row r="6" ht="14.25" customHeight="1">
      <c r="A6" s="258" t="s">
        <v>301</v>
      </c>
      <c r="B6" s="259">
        <f t="shared" ref="B6:D6" si="1">+B5</f>
        <v>114760</v>
      </c>
      <c r="C6" s="259">
        <f t="shared" si="1"/>
        <v>114535.47</v>
      </c>
      <c r="D6" s="259">
        <f t="shared" si="1"/>
        <v>113361</v>
      </c>
      <c r="E6" s="260"/>
      <c r="F6" s="261">
        <f>'Approved Water Rate 1'!G140</f>
        <v>169632.384</v>
      </c>
      <c r="G6" s="261">
        <f>'Approved Water Rate 1'!H140</f>
        <v>177627.8043</v>
      </c>
      <c r="H6" s="261">
        <f>'Approved Water Rate 1'!I140</f>
        <v>186003.5476</v>
      </c>
      <c r="I6" s="261">
        <f>'Approved Water Rate 1'!J140</f>
        <v>194777.8523</v>
      </c>
      <c r="J6" s="261">
        <f>'Approved Water Rate 1'!K140</f>
        <v>209982.4774</v>
      </c>
    </row>
    <row r="7" ht="14.25" customHeight="1">
      <c r="A7" s="262" t="s">
        <v>302</v>
      </c>
      <c r="B7" s="263"/>
      <c r="C7" s="263"/>
      <c r="D7" s="263"/>
      <c r="E7" s="263"/>
      <c r="F7" s="40"/>
      <c r="G7" s="40"/>
      <c r="H7" s="40"/>
      <c r="I7" s="40"/>
      <c r="J7" s="264"/>
      <c r="K7" s="265" t="s">
        <v>303</v>
      </c>
    </row>
    <row r="8" ht="14.25" customHeight="1">
      <c r="A8" s="248" t="s">
        <v>304</v>
      </c>
      <c r="B8" s="266">
        <v>48420.0</v>
      </c>
      <c r="C8" s="266">
        <v>73648.59</v>
      </c>
      <c r="D8" s="267">
        <v>58278.03</v>
      </c>
      <c r="E8" s="267"/>
      <c r="F8" s="19">
        <v>90096.0</v>
      </c>
      <c r="G8" s="77">
        <f t="shared" ref="G8:J8" si="2">(+F8*$K$1)+F8</f>
        <v>94600.8</v>
      </c>
      <c r="H8" s="268">
        <f t="shared" si="2"/>
        <v>99330.84</v>
      </c>
      <c r="I8" s="268">
        <f t="shared" si="2"/>
        <v>104297.382</v>
      </c>
      <c r="J8" s="269">
        <f t="shared" si="2"/>
        <v>109512.2511</v>
      </c>
      <c r="K8" s="270">
        <f t="shared" ref="K8:K46" si="4">(J8+I8+H8+G8+F8)/5</f>
        <v>99567.45462</v>
      </c>
    </row>
    <row r="9" ht="14.25" customHeight="1">
      <c r="A9" s="248" t="s">
        <v>305</v>
      </c>
      <c r="B9" s="266">
        <v>6042.0</v>
      </c>
      <c r="C9" s="271"/>
      <c r="D9" s="271"/>
      <c r="E9" s="271"/>
      <c r="F9" s="19">
        <v>500.0</v>
      </c>
      <c r="G9" s="19">
        <f t="shared" ref="G9:J9" si="3">(+F9*$K$1)+F9</f>
        <v>525</v>
      </c>
      <c r="H9" s="19">
        <f t="shared" si="3"/>
        <v>551.25</v>
      </c>
      <c r="I9" s="19">
        <f t="shared" si="3"/>
        <v>578.8125</v>
      </c>
      <c r="J9" s="27">
        <f t="shared" si="3"/>
        <v>607.753125</v>
      </c>
      <c r="K9" s="272">
        <f t="shared" si="4"/>
        <v>552.563125</v>
      </c>
    </row>
    <row r="10" ht="14.25" customHeight="1">
      <c r="A10" s="248" t="s">
        <v>306</v>
      </c>
      <c r="B10" s="266">
        <v>5617.0</v>
      </c>
      <c r="C10" s="266">
        <v>2481.04</v>
      </c>
      <c r="D10" s="267">
        <v>1611.39</v>
      </c>
      <c r="E10" s="267"/>
      <c r="F10" s="19">
        <v>1104.0</v>
      </c>
      <c r="G10" s="19">
        <f t="shared" ref="G10:J10" si="5">(+F10*$K$1)+F10</f>
        <v>1159.2</v>
      </c>
      <c r="H10" s="19">
        <f t="shared" si="5"/>
        <v>1217.16</v>
      </c>
      <c r="I10" s="19">
        <f t="shared" si="5"/>
        <v>1278.018</v>
      </c>
      <c r="J10" s="27">
        <f t="shared" si="5"/>
        <v>1341.9189</v>
      </c>
      <c r="K10" s="272">
        <f t="shared" si="4"/>
        <v>1220.05938</v>
      </c>
    </row>
    <row r="11" ht="14.25" customHeight="1">
      <c r="A11" s="248" t="s">
        <v>246</v>
      </c>
      <c r="B11" s="266">
        <v>4421.0</v>
      </c>
      <c r="C11" s="266">
        <v>3482.5</v>
      </c>
      <c r="D11" s="267">
        <v>2411.37</v>
      </c>
      <c r="E11" s="267"/>
      <c r="F11" s="19">
        <v>3800.0</v>
      </c>
      <c r="G11" s="19">
        <f t="shared" ref="G11:J11" si="6">(+F11*$K$1)+F11</f>
        <v>3990</v>
      </c>
      <c r="H11" s="19">
        <f t="shared" si="6"/>
        <v>4189.5</v>
      </c>
      <c r="I11" s="19">
        <f t="shared" si="6"/>
        <v>4398.975</v>
      </c>
      <c r="J11" s="27">
        <f t="shared" si="6"/>
        <v>4618.92375</v>
      </c>
      <c r="K11" s="272">
        <f t="shared" si="4"/>
        <v>4199.47975</v>
      </c>
    </row>
    <row r="12" ht="14.25" customHeight="1">
      <c r="A12" s="248" t="s">
        <v>307</v>
      </c>
      <c r="B12" s="271"/>
      <c r="C12" s="266">
        <f>181.76+405.82</f>
        <v>587.58</v>
      </c>
      <c r="D12" s="267">
        <v>673.06</v>
      </c>
      <c r="E12" s="267"/>
      <c r="F12" s="19"/>
      <c r="G12" s="19">
        <f t="shared" ref="G12:J12" si="7">(+F12*$K$1)+F12</f>
        <v>0</v>
      </c>
      <c r="H12" s="19">
        <f t="shared" si="7"/>
        <v>0</v>
      </c>
      <c r="I12" s="19">
        <f t="shared" si="7"/>
        <v>0</v>
      </c>
      <c r="J12" s="27">
        <f t="shared" si="7"/>
        <v>0</v>
      </c>
      <c r="K12" s="272">
        <f t="shared" si="4"/>
        <v>0</v>
      </c>
    </row>
    <row r="13" ht="14.25" customHeight="1">
      <c r="A13" s="248" t="s">
        <v>308</v>
      </c>
      <c r="B13" s="271"/>
      <c r="C13" s="273">
        <v>520.4</v>
      </c>
      <c r="D13" s="267">
        <v>281.78</v>
      </c>
      <c r="E13" s="267"/>
      <c r="F13" s="19"/>
      <c r="G13" s="19">
        <f t="shared" ref="G13:J13" si="8">(+F13*$K$1)+F13</f>
        <v>0</v>
      </c>
      <c r="H13" s="19">
        <f t="shared" si="8"/>
        <v>0</v>
      </c>
      <c r="I13" s="19">
        <f t="shared" si="8"/>
        <v>0</v>
      </c>
      <c r="J13" s="27">
        <f t="shared" si="8"/>
        <v>0</v>
      </c>
      <c r="K13" s="272">
        <f t="shared" si="4"/>
        <v>0</v>
      </c>
    </row>
    <row r="14" ht="14.25" customHeight="1">
      <c r="A14" s="248" t="s">
        <v>309</v>
      </c>
      <c r="B14" s="271"/>
      <c r="C14" s="266">
        <v>1017.27</v>
      </c>
      <c r="D14" s="267">
        <v>906.0</v>
      </c>
      <c r="E14" s="267"/>
      <c r="F14" s="19">
        <v>1200.0</v>
      </c>
      <c r="G14" s="19">
        <f t="shared" ref="G14:J14" si="9">(+F14*$K$1)+F14</f>
        <v>1260</v>
      </c>
      <c r="H14" s="19">
        <f t="shared" si="9"/>
        <v>1323</v>
      </c>
      <c r="I14" s="19">
        <f t="shared" si="9"/>
        <v>1389.15</v>
      </c>
      <c r="J14" s="27">
        <f t="shared" si="9"/>
        <v>1458.6075</v>
      </c>
      <c r="K14" s="272">
        <f t="shared" si="4"/>
        <v>1326.1515</v>
      </c>
    </row>
    <row r="15" ht="14.25" customHeight="1">
      <c r="A15" s="248" t="s">
        <v>310</v>
      </c>
      <c r="B15" s="271"/>
      <c r="C15" s="266">
        <v>10346.87</v>
      </c>
      <c r="D15" s="267">
        <v>9777.53</v>
      </c>
      <c r="E15" s="267"/>
      <c r="F15" s="19">
        <v>6600.0</v>
      </c>
      <c r="G15" s="19">
        <f t="shared" ref="G15:J15" si="10">(+F15*$K$1)+F15</f>
        <v>6930</v>
      </c>
      <c r="H15" s="19">
        <f t="shared" si="10"/>
        <v>7276.5</v>
      </c>
      <c r="I15" s="19">
        <f t="shared" si="10"/>
        <v>7640.325</v>
      </c>
      <c r="J15" s="27">
        <f t="shared" si="10"/>
        <v>8022.34125</v>
      </c>
      <c r="K15" s="272">
        <f t="shared" si="4"/>
        <v>7293.83325</v>
      </c>
    </row>
    <row r="16" ht="14.25" customHeight="1">
      <c r="A16" s="248" t="s">
        <v>311</v>
      </c>
      <c r="B16" s="266">
        <v>14565.0</v>
      </c>
      <c r="C16" s="266">
        <v>4518.72</v>
      </c>
      <c r="D16" s="267">
        <v>5852.81</v>
      </c>
      <c r="E16" s="267"/>
      <c r="F16" s="19">
        <v>15565.0</v>
      </c>
      <c r="G16" s="19">
        <f t="shared" ref="G16:J16" si="11">(+F16*$K$1)+F16</f>
        <v>16343.25</v>
      </c>
      <c r="H16" s="19">
        <f t="shared" si="11"/>
        <v>17160.4125</v>
      </c>
      <c r="I16" s="19">
        <f t="shared" si="11"/>
        <v>18018.43313</v>
      </c>
      <c r="J16" s="27">
        <f t="shared" si="11"/>
        <v>18919.35478</v>
      </c>
      <c r="K16" s="272">
        <f t="shared" si="4"/>
        <v>17201.29008</v>
      </c>
    </row>
    <row r="17" ht="14.25" customHeight="1">
      <c r="A17" s="248" t="s">
        <v>312</v>
      </c>
      <c r="B17" s="271"/>
      <c r="C17" s="266">
        <v>1402.41</v>
      </c>
      <c r="D17" s="267">
        <v>860.02</v>
      </c>
      <c r="E17" s="267"/>
      <c r="F17" s="19">
        <v>145.27</v>
      </c>
      <c r="G17" s="19">
        <f t="shared" ref="G17:J17" si="12">(+F17*$K$1)+F17</f>
        <v>152.5335</v>
      </c>
      <c r="H17" s="19">
        <f t="shared" si="12"/>
        <v>160.160175</v>
      </c>
      <c r="I17" s="19">
        <f t="shared" si="12"/>
        <v>168.1681838</v>
      </c>
      <c r="J17" s="27">
        <f t="shared" si="12"/>
        <v>176.5765929</v>
      </c>
      <c r="K17" s="272">
        <f t="shared" si="4"/>
        <v>160.5416903</v>
      </c>
    </row>
    <row r="18" ht="14.25" customHeight="1">
      <c r="A18" s="248" t="s">
        <v>313</v>
      </c>
      <c r="B18" s="266">
        <v>4596.0</v>
      </c>
      <c r="C18" s="266">
        <v>6198.75</v>
      </c>
      <c r="D18" s="271"/>
      <c r="E18" s="271"/>
      <c r="F18" s="19">
        <v>15200.0</v>
      </c>
      <c r="G18" s="19">
        <f t="shared" ref="G18:J18" si="13">(+F18*$K$1)+F18</f>
        <v>15960</v>
      </c>
      <c r="H18" s="19">
        <f t="shared" si="13"/>
        <v>16758</v>
      </c>
      <c r="I18" s="19">
        <f t="shared" si="13"/>
        <v>17595.9</v>
      </c>
      <c r="J18" s="27">
        <f t="shared" si="13"/>
        <v>18475.695</v>
      </c>
      <c r="K18" s="272">
        <f t="shared" si="4"/>
        <v>16797.919</v>
      </c>
    </row>
    <row r="19" ht="14.25" customHeight="1">
      <c r="A19" s="248" t="s">
        <v>314</v>
      </c>
      <c r="B19" s="266">
        <v>1159.0</v>
      </c>
      <c r="C19" s="266">
        <v>772.71</v>
      </c>
      <c r="D19" s="267">
        <v>693.41</v>
      </c>
      <c r="E19" s="267"/>
      <c r="F19" s="19"/>
      <c r="G19" s="19">
        <f t="shared" ref="G19:J19" si="14">(+F19*$K$1)+F19</f>
        <v>0</v>
      </c>
      <c r="H19" s="19">
        <f t="shared" si="14"/>
        <v>0</v>
      </c>
      <c r="I19" s="19">
        <f t="shared" si="14"/>
        <v>0</v>
      </c>
      <c r="J19" s="27">
        <f t="shared" si="14"/>
        <v>0</v>
      </c>
      <c r="K19" s="272">
        <f t="shared" si="4"/>
        <v>0</v>
      </c>
    </row>
    <row r="20" ht="14.25" customHeight="1">
      <c r="A20" s="248" t="s">
        <v>315</v>
      </c>
      <c r="B20" s="271"/>
      <c r="C20" s="266">
        <v>202.27</v>
      </c>
      <c r="D20" s="267">
        <v>128.37</v>
      </c>
      <c r="E20" s="267"/>
      <c r="F20" s="19"/>
      <c r="G20" s="19">
        <f t="shared" ref="G20:J20" si="15">(+F20*$K$1)+F20</f>
        <v>0</v>
      </c>
      <c r="H20" s="19">
        <f t="shared" si="15"/>
        <v>0</v>
      </c>
      <c r="I20" s="19">
        <f t="shared" si="15"/>
        <v>0</v>
      </c>
      <c r="J20" s="27">
        <f t="shared" si="15"/>
        <v>0</v>
      </c>
      <c r="K20" s="272">
        <f t="shared" si="4"/>
        <v>0</v>
      </c>
    </row>
    <row r="21" ht="14.25" customHeight="1">
      <c r="A21" s="248" t="s">
        <v>316</v>
      </c>
      <c r="B21" s="266">
        <v>3432.0</v>
      </c>
      <c r="C21" s="266">
        <v>-3279.61</v>
      </c>
      <c r="D21" s="267">
        <v>4225.62</v>
      </c>
      <c r="E21" s="267"/>
      <c r="F21" s="19">
        <v>9800.0</v>
      </c>
      <c r="G21" s="19">
        <f t="shared" ref="G21:J21" si="16">(+F21*$K$1)+F21</f>
        <v>10290</v>
      </c>
      <c r="H21" s="19">
        <f t="shared" si="16"/>
        <v>10804.5</v>
      </c>
      <c r="I21" s="19">
        <f t="shared" si="16"/>
        <v>11344.725</v>
      </c>
      <c r="J21" s="27">
        <f t="shared" si="16"/>
        <v>11911.96125</v>
      </c>
      <c r="K21" s="272">
        <f t="shared" si="4"/>
        <v>10830.23725</v>
      </c>
    </row>
    <row r="22" ht="14.25" customHeight="1">
      <c r="A22" s="248" t="s">
        <v>317</v>
      </c>
      <c r="B22" s="271"/>
      <c r="C22" s="266">
        <v>2389.23</v>
      </c>
      <c r="D22" s="267">
        <v>1178.81</v>
      </c>
      <c r="E22" s="267"/>
      <c r="F22" s="19">
        <v>0.0</v>
      </c>
      <c r="G22" s="19">
        <f t="shared" ref="G22:J22" si="17">(+F22*$K$1)+F22</f>
        <v>0</v>
      </c>
      <c r="H22" s="19">
        <f t="shared" si="17"/>
        <v>0</v>
      </c>
      <c r="I22" s="19">
        <f t="shared" si="17"/>
        <v>0</v>
      </c>
      <c r="J22" s="27">
        <f t="shared" si="17"/>
        <v>0</v>
      </c>
      <c r="K22" s="272">
        <f t="shared" si="4"/>
        <v>0</v>
      </c>
    </row>
    <row r="23" ht="14.25" customHeight="1">
      <c r="A23" s="248" t="s">
        <v>318</v>
      </c>
      <c r="B23" s="271"/>
      <c r="C23" s="266">
        <v>751.32</v>
      </c>
      <c r="D23" s="267">
        <v>253.0</v>
      </c>
      <c r="E23" s="267"/>
      <c r="F23" s="19">
        <v>1080.0</v>
      </c>
      <c r="G23" s="19">
        <f t="shared" ref="G23:J23" si="18">(+F23*$K$1)+F23</f>
        <v>1134</v>
      </c>
      <c r="H23" s="19">
        <f t="shared" si="18"/>
        <v>1190.7</v>
      </c>
      <c r="I23" s="19">
        <f t="shared" si="18"/>
        <v>1250.235</v>
      </c>
      <c r="J23" s="27">
        <f t="shared" si="18"/>
        <v>1312.74675</v>
      </c>
      <c r="K23" s="272">
        <f t="shared" si="4"/>
        <v>1193.53635</v>
      </c>
    </row>
    <row r="24" ht="14.25" customHeight="1">
      <c r="A24" s="248" t="s">
        <v>319</v>
      </c>
      <c r="B24" s="266">
        <f>27+6177</f>
        <v>6204</v>
      </c>
      <c r="C24" s="266">
        <f>2385.05+307.86+24+115.39-45.76</f>
        <v>2786.54</v>
      </c>
      <c r="D24" s="267">
        <v>2850.5</v>
      </c>
      <c r="E24" s="267"/>
      <c r="F24" s="19">
        <v>700.0</v>
      </c>
      <c r="G24" s="19">
        <f t="shared" ref="G24:J24" si="19">(+F24*$K$1)+F24</f>
        <v>735</v>
      </c>
      <c r="H24" s="19">
        <f t="shared" si="19"/>
        <v>771.75</v>
      </c>
      <c r="I24" s="19">
        <f t="shared" si="19"/>
        <v>810.3375</v>
      </c>
      <c r="J24" s="27">
        <f t="shared" si="19"/>
        <v>850.854375</v>
      </c>
      <c r="K24" s="272">
        <f t="shared" si="4"/>
        <v>773.588375</v>
      </c>
    </row>
    <row r="25" ht="14.25" customHeight="1">
      <c r="A25" s="248" t="s">
        <v>320</v>
      </c>
      <c r="B25" s="271"/>
      <c r="C25" s="266">
        <v>1283.23</v>
      </c>
      <c r="D25" s="267">
        <v>568.0</v>
      </c>
      <c r="E25" s="267"/>
      <c r="F25" s="19">
        <v>642.0</v>
      </c>
      <c r="G25" s="19">
        <f t="shared" ref="G25:J25" si="20">(+F25*$K$1)+F25</f>
        <v>674.1</v>
      </c>
      <c r="H25" s="19">
        <f t="shared" si="20"/>
        <v>707.805</v>
      </c>
      <c r="I25" s="19">
        <f t="shared" si="20"/>
        <v>743.19525</v>
      </c>
      <c r="J25" s="27">
        <f t="shared" si="20"/>
        <v>780.3550125</v>
      </c>
      <c r="K25" s="272">
        <f t="shared" si="4"/>
        <v>709.4910525</v>
      </c>
    </row>
    <row r="26" ht="14.25" customHeight="1">
      <c r="A26" s="248" t="s">
        <v>321</v>
      </c>
      <c r="B26" s="271"/>
      <c r="C26" s="266">
        <v>260.3</v>
      </c>
      <c r="D26" s="267">
        <v>854.4</v>
      </c>
      <c r="E26" s="267"/>
      <c r="F26" s="19"/>
      <c r="G26" s="19">
        <f t="shared" ref="G26:J26" si="21">(+F26*$K$1)+F26</f>
        <v>0</v>
      </c>
      <c r="H26" s="19">
        <f t="shared" si="21"/>
        <v>0</v>
      </c>
      <c r="I26" s="19">
        <f t="shared" si="21"/>
        <v>0</v>
      </c>
      <c r="J26" s="27">
        <f t="shared" si="21"/>
        <v>0</v>
      </c>
      <c r="K26" s="272">
        <f t="shared" si="4"/>
        <v>0</v>
      </c>
    </row>
    <row r="27" ht="14.25" customHeight="1">
      <c r="A27" s="248" t="s">
        <v>322</v>
      </c>
      <c r="B27" s="271"/>
      <c r="C27" s="266">
        <v>393.07</v>
      </c>
      <c r="D27" s="267">
        <v>529.88</v>
      </c>
      <c r="E27" s="267"/>
      <c r="F27" s="19">
        <v>360.0</v>
      </c>
      <c r="G27" s="19">
        <f t="shared" ref="G27:J27" si="22">(+F27*$K$1)+F27</f>
        <v>378</v>
      </c>
      <c r="H27" s="19">
        <f t="shared" si="22"/>
        <v>396.9</v>
      </c>
      <c r="I27" s="19">
        <f t="shared" si="22"/>
        <v>416.745</v>
      </c>
      <c r="J27" s="27">
        <f t="shared" si="22"/>
        <v>437.58225</v>
      </c>
      <c r="K27" s="272">
        <f t="shared" si="4"/>
        <v>397.84545</v>
      </c>
    </row>
    <row r="28" ht="14.25" customHeight="1">
      <c r="A28" s="248" t="s">
        <v>323</v>
      </c>
      <c r="B28" s="271"/>
      <c r="C28" s="266">
        <v>1480.1</v>
      </c>
      <c r="D28" s="267">
        <v>2020.0</v>
      </c>
      <c r="E28" s="267"/>
      <c r="F28" s="19">
        <v>640.0</v>
      </c>
      <c r="G28" s="19">
        <f t="shared" ref="G28:J28" si="23">(+F28*$K$1)+F28</f>
        <v>672</v>
      </c>
      <c r="H28" s="19">
        <f t="shared" si="23"/>
        <v>705.6</v>
      </c>
      <c r="I28" s="19">
        <f t="shared" si="23"/>
        <v>740.88</v>
      </c>
      <c r="J28" s="27">
        <f t="shared" si="23"/>
        <v>777.924</v>
      </c>
      <c r="K28" s="272">
        <f t="shared" si="4"/>
        <v>707.2808</v>
      </c>
    </row>
    <row r="29" ht="14.25" customHeight="1">
      <c r="A29" s="248" t="s">
        <v>324</v>
      </c>
      <c r="B29" s="271"/>
      <c r="C29" s="266">
        <v>470.4</v>
      </c>
      <c r="D29" s="267">
        <v>645.9</v>
      </c>
      <c r="E29" s="267"/>
      <c r="F29" s="19">
        <v>983.0</v>
      </c>
      <c r="G29" s="19">
        <f t="shared" ref="G29:J29" si="24">(+F29*$K$1)+F29</f>
        <v>1032.15</v>
      </c>
      <c r="H29" s="19">
        <f t="shared" si="24"/>
        <v>1083.7575</v>
      </c>
      <c r="I29" s="19">
        <f t="shared" si="24"/>
        <v>1137.945375</v>
      </c>
      <c r="J29" s="27">
        <f t="shared" si="24"/>
        <v>1194.842644</v>
      </c>
      <c r="K29" s="272">
        <f t="shared" si="4"/>
        <v>1086.339104</v>
      </c>
    </row>
    <row r="30" ht="14.25" customHeight="1">
      <c r="A30" s="29" t="s">
        <v>325</v>
      </c>
      <c r="B30" s="77"/>
      <c r="C30" s="266">
        <v>1701.82</v>
      </c>
      <c r="D30" s="267">
        <v>1.99</v>
      </c>
      <c r="E30" s="267"/>
      <c r="F30" s="19"/>
      <c r="G30" s="19">
        <f t="shared" ref="G30:J30" si="25">(+F30*$K$1)+F30</f>
        <v>0</v>
      </c>
      <c r="H30" s="19">
        <f t="shared" si="25"/>
        <v>0</v>
      </c>
      <c r="I30" s="19">
        <f t="shared" si="25"/>
        <v>0</v>
      </c>
      <c r="J30" s="27">
        <f t="shared" si="25"/>
        <v>0</v>
      </c>
      <c r="K30" s="272">
        <f t="shared" si="4"/>
        <v>0</v>
      </c>
    </row>
    <row r="31" ht="14.25" customHeight="1">
      <c r="A31" s="29" t="s">
        <v>326</v>
      </c>
      <c r="B31" s="77"/>
      <c r="C31" s="77"/>
      <c r="D31" s="267">
        <v>402.22</v>
      </c>
      <c r="E31" s="267"/>
      <c r="F31" s="19"/>
      <c r="G31" s="19">
        <f t="shared" ref="G31:J31" si="26">(+F31*$K$1)+F31</f>
        <v>0</v>
      </c>
      <c r="H31" s="19">
        <f t="shared" si="26"/>
        <v>0</v>
      </c>
      <c r="I31" s="19">
        <f t="shared" si="26"/>
        <v>0</v>
      </c>
      <c r="J31" s="27">
        <f t="shared" si="26"/>
        <v>0</v>
      </c>
      <c r="K31" s="272">
        <f t="shared" si="4"/>
        <v>0</v>
      </c>
    </row>
    <row r="32" ht="14.25" customHeight="1">
      <c r="A32" s="85" t="s">
        <v>327</v>
      </c>
      <c r="B32" s="271"/>
      <c r="C32" s="77"/>
      <c r="D32" s="267"/>
      <c r="E32" s="267"/>
      <c r="F32" s="19">
        <v>250.0</v>
      </c>
      <c r="G32" s="19">
        <f t="shared" ref="G32:J32" si="27">(+F32*$K$1)+F32</f>
        <v>262.5</v>
      </c>
      <c r="H32" s="19">
        <f t="shared" si="27"/>
        <v>275.625</v>
      </c>
      <c r="I32" s="19">
        <f t="shared" si="27"/>
        <v>289.40625</v>
      </c>
      <c r="J32" s="27">
        <f t="shared" si="27"/>
        <v>303.8765625</v>
      </c>
      <c r="K32" s="272">
        <f t="shared" si="4"/>
        <v>276.2815625</v>
      </c>
    </row>
    <row r="33" ht="14.25" customHeight="1">
      <c r="A33" s="248" t="s">
        <v>328</v>
      </c>
      <c r="B33" s="271"/>
      <c r="C33" s="266">
        <v>63.81</v>
      </c>
      <c r="D33" s="267">
        <v>234.18</v>
      </c>
      <c r="E33" s="267"/>
      <c r="F33" s="19">
        <v>914.0</v>
      </c>
      <c r="G33" s="19">
        <f t="shared" ref="G33:J33" si="28">(+F33*$K$1)+F33</f>
        <v>959.7</v>
      </c>
      <c r="H33" s="19">
        <f t="shared" si="28"/>
        <v>1007.685</v>
      </c>
      <c r="I33" s="19">
        <f t="shared" si="28"/>
        <v>1058.06925</v>
      </c>
      <c r="J33" s="27">
        <f t="shared" si="28"/>
        <v>1110.972713</v>
      </c>
      <c r="K33" s="272">
        <f t="shared" si="4"/>
        <v>1010.085393</v>
      </c>
    </row>
    <row r="34" ht="14.25" customHeight="1">
      <c r="A34" s="255" t="s">
        <v>329</v>
      </c>
      <c r="B34" s="93"/>
      <c r="C34" s="93"/>
      <c r="D34" s="267">
        <v>57.55</v>
      </c>
      <c r="E34" s="267"/>
      <c r="F34" s="229"/>
      <c r="G34" s="19">
        <f t="shared" ref="G34:J34" si="29">(+F34*$K$1)+F34</f>
        <v>0</v>
      </c>
      <c r="H34" s="19">
        <f t="shared" si="29"/>
        <v>0</v>
      </c>
      <c r="I34" s="19">
        <f t="shared" si="29"/>
        <v>0</v>
      </c>
      <c r="J34" s="27">
        <f t="shared" si="29"/>
        <v>0</v>
      </c>
      <c r="K34" s="274">
        <f t="shared" si="4"/>
        <v>0</v>
      </c>
    </row>
    <row r="35" ht="14.25" customHeight="1">
      <c r="A35" s="258" t="s">
        <v>330</v>
      </c>
      <c r="B35" s="259">
        <f t="shared" ref="B35:J35" si="30">SUM(B8:B34)</f>
        <v>94456</v>
      </c>
      <c r="C35" s="259">
        <f t="shared" si="30"/>
        <v>113479.32</v>
      </c>
      <c r="D35" s="259">
        <f t="shared" si="30"/>
        <v>95295.82</v>
      </c>
      <c r="E35" s="259">
        <f t="shared" si="30"/>
        <v>0</v>
      </c>
      <c r="F35" s="261">
        <f t="shared" si="30"/>
        <v>149579.27</v>
      </c>
      <c r="G35" s="275">
        <f t="shared" si="30"/>
        <v>157058.2335</v>
      </c>
      <c r="H35" s="275">
        <f t="shared" si="30"/>
        <v>164911.1452</v>
      </c>
      <c r="I35" s="275">
        <f t="shared" si="30"/>
        <v>173156.7024</v>
      </c>
      <c r="J35" s="276">
        <f t="shared" si="30"/>
        <v>181814.5376</v>
      </c>
      <c r="K35" s="277">
        <f t="shared" si="4"/>
        <v>165303.9777</v>
      </c>
    </row>
    <row r="36" ht="14.25" customHeight="1">
      <c r="A36" s="262" t="s">
        <v>331</v>
      </c>
      <c r="B36" s="278">
        <v>15444.0</v>
      </c>
      <c r="C36" s="278">
        <v>15444.0</v>
      </c>
      <c r="D36" s="263"/>
      <c r="E36" s="263"/>
      <c r="F36" s="279"/>
      <c r="G36" s="279"/>
      <c r="H36" s="279"/>
      <c r="I36" s="279"/>
      <c r="J36" s="280"/>
      <c r="K36" s="281">
        <f t="shared" si="4"/>
        <v>0</v>
      </c>
    </row>
    <row r="37" ht="14.25" customHeight="1">
      <c r="A37" s="252" t="s">
        <v>332</v>
      </c>
      <c r="B37" s="282"/>
      <c r="C37" s="282"/>
      <c r="D37" s="282"/>
      <c r="E37" s="282"/>
      <c r="F37" s="77"/>
      <c r="G37" s="77"/>
      <c r="H37" s="77"/>
      <c r="I37" s="77"/>
      <c r="J37" s="283"/>
      <c r="K37" s="272">
        <f t="shared" si="4"/>
        <v>0</v>
      </c>
    </row>
    <row r="38" ht="14.25" customHeight="1">
      <c r="A38" s="248" t="s">
        <v>333</v>
      </c>
      <c r="B38" s="271"/>
      <c r="C38" s="271"/>
      <c r="D38" s="271"/>
      <c r="E38" s="271"/>
      <c r="F38" s="77"/>
      <c r="G38" s="77"/>
      <c r="H38" s="77"/>
      <c r="I38" s="77"/>
      <c r="J38" s="283"/>
      <c r="K38" s="272">
        <f t="shared" si="4"/>
        <v>0</v>
      </c>
    </row>
    <row r="39" ht="14.25" customHeight="1">
      <c r="A39" s="248" t="s">
        <v>334</v>
      </c>
      <c r="B39" s="271"/>
      <c r="C39" s="271"/>
      <c r="D39" s="271"/>
      <c r="E39" s="271"/>
      <c r="F39" s="77">
        <v>5277.85</v>
      </c>
      <c r="G39" s="77">
        <f t="shared" ref="G39:J39" si="31">+F39</f>
        <v>5277.85</v>
      </c>
      <c r="H39" s="77">
        <f t="shared" si="31"/>
        <v>5277.85</v>
      </c>
      <c r="I39" s="77">
        <f t="shared" si="31"/>
        <v>5277.85</v>
      </c>
      <c r="J39" s="283">
        <f t="shared" si="31"/>
        <v>5277.85</v>
      </c>
      <c r="K39" s="272">
        <f t="shared" si="4"/>
        <v>5277.85</v>
      </c>
    </row>
    <row r="40" ht="14.25" customHeight="1">
      <c r="A40" s="248" t="s">
        <v>335</v>
      </c>
      <c r="B40" s="271"/>
      <c r="C40" s="271"/>
      <c r="D40" s="271"/>
      <c r="E40" s="271"/>
      <c r="F40" s="77">
        <v>2000.0</v>
      </c>
      <c r="G40" s="77">
        <f t="shared" ref="G40:J40" si="32">+F40</f>
        <v>2000</v>
      </c>
      <c r="H40" s="77">
        <f t="shared" si="32"/>
        <v>2000</v>
      </c>
      <c r="I40" s="77">
        <f t="shared" si="32"/>
        <v>2000</v>
      </c>
      <c r="J40" s="283">
        <f t="shared" si="32"/>
        <v>2000</v>
      </c>
      <c r="K40" s="272">
        <f t="shared" si="4"/>
        <v>2000</v>
      </c>
    </row>
    <row r="41" ht="14.25" customHeight="1">
      <c r="A41" s="255" t="s">
        <v>251</v>
      </c>
      <c r="B41" s="93"/>
      <c r="C41" s="93"/>
      <c r="D41" s="93"/>
      <c r="E41" s="93"/>
      <c r="F41" s="49">
        <v>10000.0</v>
      </c>
      <c r="G41" s="49">
        <f t="shared" ref="G41:J41" si="33">+F41</f>
        <v>10000</v>
      </c>
      <c r="H41" s="49">
        <f t="shared" si="33"/>
        <v>10000</v>
      </c>
      <c r="I41" s="49">
        <f t="shared" si="33"/>
        <v>10000</v>
      </c>
      <c r="J41" s="284">
        <f t="shared" si="33"/>
        <v>10000</v>
      </c>
      <c r="K41" s="274">
        <f t="shared" si="4"/>
        <v>10000</v>
      </c>
    </row>
    <row r="42" ht="14.25" customHeight="1">
      <c r="A42" s="258" t="s">
        <v>336</v>
      </c>
      <c r="B42" s="285"/>
      <c r="C42" s="285"/>
      <c r="D42" s="285"/>
      <c r="E42" s="285"/>
      <c r="F42" s="275">
        <f t="shared" ref="F42:J42" si="34">SUM(F38:F41)</f>
        <v>17277.85</v>
      </c>
      <c r="G42" s="275">
        <f t="shared" si="34"/>
        <v>17277.85</v>
      </c>
      <c r="H42" s="275">
        <f t="shared" si="34"/>
        <v>17277.85</v>
      </c>
      <c r="I42" s="275">
        <f t="shared" si="34"/>
        <v>17277.85</v>
      </c>
      <c r="J42" s="276">
        <f t="shared" si="34"/>
        <v>17277.85</v>
      </c>
      <c r="K42" s="277">
        <f t="shared" si="4"/>
        <v>17277.85</v>
      </c>
    </row>
    <row r="43" ht="14.25" customHeight="1">
      <c r="A43" s="258" t="s">
        <v>337</v>
      </c>
      <c r="B43" s="259">
        <f t="shared" ref="B43:J43" si="35">+B35+B36+B42</f>
        <v>109900</v>
      </c>
      <c r="C43" s="259">
        <f t="shared" si="35"/>
        <v>128923.32</v>
      </c>
      <c r="D43" s="259">
        <f t="shared" si="35"/>
        <v>95295.82</v>
      </c>
      <c r="E43" s="259">
        <f t="shared" si="35"/>
        <v>0</v>
      </c>
      <c r="F43" s="275">
        <f t="shared" si="35"/>
        <v>166857.12</v>
      </c>
      <c r="G43" s="275">
        <f t="shared" si="35"/>
        <v>174336.0835</v>
      </c>
      <c r="H43" s="275">
        <f t="shared" si="35"/>
        <v>182188.9952</v>
      </c>
      <c r="I43" s="275">
        <f t="shared" si="35"/>
        <v>190434.5524</v>
      </c>
      <c r="J43" s="276">
        <f t="shared" si="35"/>
        <v>199092.3876</v>
      </c>
      <c r="K43" s="277">
        <f t="shared" si="4"/>
        <v>182581.8277</v>
      </c>
    </row>
    <row r="44" ht="14.25" customHeight="1">
      <c r="A44" s="258" t="s">
        <v>338</v>
      </c>
      <c r="B44" s="259">
        <f t="shared" ref="B44:J44" si="36">+B6-B43</f>
        <v>4860</v>
      </c>
      <c r="C44" s="259">
        <f t="shared" si="36"/>
        <v>-14387.85</v>
      </c>
      <c r="D44" s="259">
        <f t="shared" si="36"/>
        <v>18065.18</v>
      </c>
      <c r="E44" s="259">
        <f t="shared" si="36"/>
        <v>0</v>
      </c>
      <c r="F44" s="275">
        <f t="shared" si="36"/>
        <v>2775.264003</v>
      </c>
      <c r="G44" s="275">
        <f t="shared" si="36"/>
        <v>3291.720791</v>
      </c>
      <c r="H44" s="275">
        <f t="shared" si="36"/>
        <v>3814.552462</v>
      </c>
      <c r="I44" s="275">
        <f t="shared" si="36"/>
        <v>4343.299842</v>
      </c>
      <c r="J44" s="276">
        <f t="shared" si="36"/>
        <v>10890.08985</v>
      </c>
      <c r="K44" s="277">
        <f t="shared" si="4"/>
        <v>5022.985389</v>
      </c>
    </row>
    <row r="45" ht="14.25" customHeight="1">
      <c r="A45" s="262" t="s">
        <v>339</v>
      </c>
      <c r="B45" s="263"/>
      <c r="C45" s="263"/>
      <c r="D45" s="263"/>
      <c r="E45" s="263"/>
      <c r="F45" s="286"/>
      <c r="G45" s="286"/>
      <c r="H45" s="286"/>
      <c r="I45" s="286"/>
      <c r="J45" s="287"/>
      <c r="K45" s="281">
        <f t="shared" si="4"/>
        <v>0</v>
      </c>
    </row>
    <row r="46" ht="14.25" customHeight="1">
      <c r="A46" s="29" t="s">
        <v>340</v>
      </c>
      <c r="B46" s="266"/>
      <c r="C46" s="266">
        <v>4.7</v>
      </c>
      <c r="D46" s="266">
        <v>63.16</v>
      </c>
      <c r="E46" s="266"/>
      <c r="F46" s="77"/>
      <c r="G46" s="77"/>
      <c r="H46" s="77"/>
      <c r="I46" s="77"/>
      <c r="J46" s="283"/>
      <c r="K46" s="272">
        <f t="shared" si="4"/>
        <v>0</v>
      </c>
    </row>
    <row r="47" ht="14.25" customHeight="1">
      <c r="A47" s="29" t="s">
        <v>341</v>
      </c>
      <c r="B47" s="266"/>
      <c r="C47" s="266">
        <v>58.56</v>
      </c>
      <c r="D47" s="266">
        <v>4784.94</v>
      </c>
      <c r="E47" s="266"/>
      <c r="F47" s="77"/>
      <c r="G47" s="77"/>
      <c r="H47" s="77"/>
      <c r="I47" s="77"/>
      <c r="J47" s="283"/>
      <c r="K47" s="272">
        <v>0.0</v>
      </c>
    </row>
    <row r="48" ht="14.25" customHeight="1">
      <c r="A48" s="29" t="s">
        <v>342</v>
      </c>
      <c r="B48" s="266"/>
      <c r="C48" s="266">
        <v>3496.21</v>
      </c>
      <c r="D48" s="266"/>
      <c r="E48" s="266"/>
      <c r="F48" s="77"/>
      <c r="G48" s="77"/>
      <c r="H48" s="77"/>
      <c r="I48" s="77"/>
      <c r="J48" s="283"/>
      <c r="K48" s="272">
        <f t="shared" ref="K48:K50" si="37">(J48+I48+H48+G48+F48)/5</f>
        <v>0</v>
      </c>
    </row>
    <row r="49" ht="14.25" customHeight="1">
      <c r="A49" s="94" t="s">
        <v>343</v>
      </c>
      <c r="B49" s="288"/>
      <c r="C49" s="288">
        <v>2.36</v>
      </c>
      <c r="D49" s="288">
        <v>0.88</v>
      </c>
      <c r="E49" s="288"/>
      <c r="F49" s="49"/>
      <c r="G49" s="49"/>
      <c r="H49" s="49"/>
      <c r="I49" s="49"/>
      <c r="J49" s="284"/>
      <c r="K49" s="272">
        <f t="shared" si="37"/>
        <v>0</v>
      </c>
    </row>
    <row r="50" ht="14.25" customHeight="1">
      <c r="A50" s="94" t="s">
        <v>344</v>
      </c>
      <c r="B50" s="288"/>
      <c r="C50" s="288">
        <v>-5.98</v>
      </c>
      <c r="D50" s="93"/>
      <c r="E50" s="93"/>
      <c r="F50" s="49"/>
      <c r="G50" s="49"/>
      <c r="H50" s="49"/>
      <c r="I50" s="49"/>
      <c r="J50" s="284"/>
      <c r="K50" s="274">
        <f t="shared" si="37"/>
        <v>0</v>
      </c>
    </row>
    <row r="51" ht="14.25" customHeight="1">
      <c r="A51" s="289" t="s">
        <v>345</v>
      </c>
      <c r="B51" s="290">
        <f t="shared" ref="B51:J51" si="38">SUM(B46:B50)</f>
        <v>0</v>
      </c>
      <c r="C51" s="290">
        <f t="shared" si="38"/>
        <v>3555.85</v>
      </c>
      <c r="D51" s="290">
        <f t="shared" si="38"/>
        <v>4848.98</v>
      </c>
      <c r="E51" s="290">
        <f t="shared" si="38"/>
        <v>0</v>
      </c>
      <c r="F51" s="291">
        <f t="shared" si="38"/>
        <v>0</v>
      </c>
      <c r="G51" s="291">
        <f t="shared" si="38"/>
        <v>0</v>
      </c>
      <c r="H51" s="291">
        <f t="shared" si="38"/>
        <v>0</v>
      </c>
      <c r="I51" s="291">
        <f t="shared" si="38"/>
        <v>0</v>
      </c>
      <c r="J51" s="292">
        <f t="shared" si="38"/>
        <v>0</v>
      </c>
      <c r="K51" s="293"/>
    </row>
    <row r="52" ht="14.25" customHeight="1">
      <c r="A52" s="258" t="s">
        <v>346</v>
      </c>
      <c r="B52" s="259">
        <f t="shared" ref="B52:J52" si="39">+B44+B51</f>
        <v>4860</v>
      </c>
      <c r="C52" s="259">
        <f t="shared" si="39"/>
        <v>-10832</v>
      </c>
      <c r="D52" s="259">
        <f t="shared" si="39"/>
        <v>22914.16</v>
      </c>
      <c r="E52" s="259">
        <f t="shared" si="39"/>
        <v>0</v>
      </c>
      <c r="F52" s="261">
        <f t="shared" si="39"/>
        <v>2775.264003</v>
      </c>
      <c r="G52" s="261">
        <f t="shared" si="39"/>
        <v>3291.720791</v>
      </c>
      <c r="H52" s="261">
        <f t="shared" si="39"/>
        <v>3814.552462</v>
      </c>
      <c r="I52" s="261">
        <f t="shared" si="39"/>
        <v>4343.299842</v>
      </c>
      <c r="J52" s="294">
        <f t="shared" si="39"/>
        <v>10890.08985</v>
      </c>
      <c r="K52" s="295">
        <f>(J52+I52+H52+G52+F52)/5</f>
        <v>5022.985389</v>
      </c>
    </row>
    <row r="53" ht="14.25" customHeight="1"/>
    <row r="54" ht="14.25" customHeight="1">
      <c r="G54" s="31"/>
      <c r="H54" s="31"/>
    </row>
    <row r="55" ht="14.25" customHeight="1">
      <c r="A55" s="1" t="s">
        <v>347</v>
      </c>
      <c r="B55" s="52">
        <v>5377668.0</v>
      </c>
      <c r="C55" s="124"/>
      <c r="F55" s="31"/>
    </row>
    <row r="56" ht="14.25" customHeight="1">
      <c r="A56" s="1" t="s">
        <v>256</v>
      </c>
      <c r="B56" s="52">
        <f>B55/50</f>
        <v>107553.36</v>
      </c>
      <c r="D56" s="124"/>
    </row>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I1:J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43"/>
    <col customWidth="1" min="2" max="2" width="14.57"/>
    <col customWidth="1" min="3" max="3" width="8.71"/>
    <col customWidth="1" min="4" max="4" width="13.57"/>
    <col customWidth="1" min="5" max="5" width="12.57"/>
    <col customWidth="1" min="6" max="6" width="8.71"/>
    <col customWidth="1" min="7" max="7" width="17.57"/>
    <col customWidth="1" min="8" max="8" width="8.71"/>
    <col customWidth="1" min="9" max="9" width="12.71"/>
    <col customWidth="1" min="10" max="26" width="8.71"/>
  </cols>
  <sheetData>
    <row r="1" ht="14.25" customHeight="1">
      <c r="A1" s="1" t="s">
        <v>348</v>
      </c>
      <c r="B1" s="63"/>
      <c r="C1" s="44"/>
      <c r="D1" s="63"/>
      <c r="E1" s="63"/>
    </row>
    <row r="2" ht="14.25" customHeight="1">
      <c r="A2" s="117" t="s">
        <v>349</v>
      </c>
      <c r="B2" s="3" t="s">
        <v>350</v>
      </c>
      <c r="C2" s="44"/>
      <c r="D2" s="63"/>
      <c r="E2" s="63"/>
    </row>
    <row r="3" ht="14.25" customHeight="1">
      <c r="C3" s="44" t="s">
        <v>351</v>
      </c>
      <c r="D3" s="63" t="s">
        <v>352</v>
      </c>
      <c r="E3" s="63" t="s">
        <v>353</v>
      </c>
    </row>
    <row r="4" ht="14.25" customHeight="1">
      <c r="A4" s="29" t="s">
        <v>304</v>
      </c>
      <c r="B4" s="19">
        <f>'5 Year Budget Water Only'!K8</f>
        <v>99567.45462</v>
      </c>
      <c r="C4" s="296">
        <v>1.0</v>
      </c>
      <c r="D4" s="19">
        <f t="shared" ref="D4:D30" si="1">C4*B4</f>
        <v>99567.45462</v>
      </c>
      <c r="E4" s="19">
        <v>0.0</v>
      </c>
    </row>
    <row r="5" ht="14.25" customHeight="1">
      <c r="A5" s="29" t="s">
        <v>305</v>
      </c>
      <c r="B5" s="19">
        <f>'5 Year Budget Water Only'!K9</f>
        <v>552.563125</v>
      </c>
      <c r="C5" s="296">
        <v>0.75</v>
      </c>
      <c r="D5" s="19">
        <f t="shared" si="1"/>
        <v>414.4223438</v>
      </c>
      <c r="E5" s="19">
        <f t="shared" ref="E5:E30" si="2">B5-D5</f>
        <v>138.1407813</v>
      </c>
    </row>
    <row r="6" ht="14.25" customHeight="1">
      <c r="A6" s="29" t="s">
        <v>306</v>
      </c>
      <c r="B6" s="19">
        <f>'5 Year Budget Water Only'!K10</f>
        <v>1220.05938</v>
      </c>
      <c r="C6" s="296">
        <v>0.0</v>
      </c>
      <c r="D6" s="19">
        <f t="shared" si="1"/>
        <v>0</v>
      </c>
      <c r="E6" s="19">
        <f t="shared" si="2"/>
        <v>1220.05938</v>
      </c>
    </row>
    <row r="7" ht="14.25" customHeight="1">
      <c r="A7" s="29" t="s">
        <v>246</v>
      </c>
      <c r="B7" s="19">
        <f>'5 Year Budget Water Only'!K11</f>
        <v>4199.47975</v>
      </c>
      <c r="C7" s="296">
        <v>1.0</v>
      </c>
      <c r="D7" s="19">
        <f t="shared" si="1"/>
        <v>4199.47975</v>
      </c>
      <c r="E7" s="19">
        <f t="shared" si="2"/>
        <v>0</v>
      </c>
    </row>
    <row r="8" ht="14.25" customHeight="1">
      <c r="A8" s="29" t="s">
        <v>307</v>
      </c>
      <c r="B8" s="19">
        <f>'5 Year Budget Water Only'!K12</f>
        <v>0</v>
      </c>
      <c r="C8" s="296">
        <v>1.0</v>
      </c>
      <c r="D8" s="19">
        <f t="shared" si="1"/>
        <v>0</v>
      </c>
      <c r="E8" s="19">
        <f t="shared" si="2"/>
        <v>0</v>
      </c>
    </row>
    <row r="9" ht="14.25" customHeight="1">
      <c r="A9" s="29" t="s">
        <v>308</v>
      </c>
      <c r="B9" s="19">
        <f>'5 Year Budget Water Only'!K13</f>
        <v>0</v>
      </c>
      <c r="C9" s="296">
        <v>1.0</v>
      </c>
      <c r="D9" s="19">
        <f t="shared" si="1"/>
        <v>0</v>
      </c>
      <c r="E9" s="19">
        <f t="shared" si="2"/>
        <v>0</v>
      </c>
    </row>
    <row r="10" ht="14.25" customHeight="1">
      <c r="A10" s="29" t="s">
        <v>309</v>
      </c>
      <c r="B10" s="19">
        <f>'5 Year Budget Water Only'!K14</f>
        <v>1326.1515</v>
      </c>
      <c r="C10" s="296">
        <v>1.0</v>
      </c>
      <c r="D10" s="19">
        <f t="shared" si="1"/>
        <v>1326.1515</v>
      </c>
      <c r="E10" s="19">
        <f t="shared" si="2"/>
        <v>0</v>
      </c>
    </row>
    <row r="11" ht="14.25" customHeight="1">
      <c r="A11" s="29" t="s">
        <v>310</v>
      </c>
      <c r="B11" s="19">
        <f>'5 Year Budget Water Only'!K15</f>
        <v>7293.83325</v>
      </c>
      <c r="C11" s="296">
        <v>0.75</v>
      </c>
      <c r="D11" s="19">
        <f t="shared" si="1"/>
        <v>5470.374938</v>
      </c>
      <c r="E11" s="19">
        <f t="shared" si="2"/>
        <v>1823.458313</v>
      </c>
    </row>
    <row r="12" ht="14.25" customHeight="1">
      <c r="A12" s="29" t="s">
        <v>311</v>
      </c>
      <c r="B12" s="19">
        <f>'5 Year Budget Water Only'!K16</f>
        <v>17201.29008</v>
      </c>
      <c r="C12" s="296">
        <v>0.75</v>
      </c>
      <c r="D12" s="19">
        <f t="shared" si="1"/>
        <v>12900.96756</v>
      </c>
      <c r="E12" s="19">
        <f t="shared" si="2"/>
        <v>4300.32252</v>
      </c>
    </row>
    <row r="13" ht="14.25" customHeight="1">
      <c r="A13" s="29" t="s">
        <v>312</v>
      </c>
      <c r="B13" s="19">
        <f>'5 Year Budget Water Only'!K17</f>
        <v>160.5416903</v>
      </c>
      <c r="C13" s="296">
        <v>1.0</v>
      </c>
      <c r="D13" s="19">
        <f t="shared" si="1"/>
        <v>160.5416903</v>
      </c>
      <c r="E13" s="19">
        <f t="shared" si="2"/>
        <v>0</v>
      </c>
    </row>
    <row r="14" ht="14.25" customHeight="1">
      <c r="A14" s="29" t="s">
        <v>313</v>
      </c>
      <c r="B14" s="19">
        <f>'5 Year Budget Water Only'!K18</f>
        <v>16797.919</v>
      </c>
      <c r="C14" s="296">
        <v>1.0</v>
      </c>
      <c r="D14" s="19">
        <f t="shared" si="1"/>
        <v>16797.919</v>
      </c>
      <c r="E14" s="19">
        <f t="shared" si="2"/>
        <v>0</v>
      </c>
    </row>
    <row r="15" ht="14.25" customHeight="1">
      <c r="A15" s="29" t="s">
        <v>314</v>
      </c>
      <c r="B15" s="19">
        <f>'5 Year Budget Water Only'!K19</f>
        <v>0</v>
      </c>
      <c r="C15" s="296">
        <v>1.0</v>
      </c>
      <c r="D15" s="19">
        <f t="shared" si="1"/>
        <v>0</v>
      </c>
      <c r="E15" s="19">
        <f t="shared" si="2"/>
        <v>0</v>
      </c>
    </row>
    <row r="16" ht="14.25" customHeight="1">
      <c r="A16" s="29" t="s">
        <v>315</v>
      </c>
      <c r="B16" s="19">
        <f>'5 Year Budget Water Only'!K20</f>
        <v>0</v>
      </c>
      <c r="C16" s="296">
        <v>1.0</v>
      </c>
      <c r="D16" s="19">
        <f t="shared" si="1"/>
        <v>0</v>
      </c>
      <c r="E16" s="19">
        <f t="shared" si="2"/>
        <v>0</v>
      </c>
    </row>
    <row r="17" ht="14.25" customHeight="1">
      <c r="A17" s="29" t="s">
        <v>316</v>
      </c>
      <c r="B17" s="19">
        <f>'5 Year Budget Water Only'!K21</f>
        <v>10830.23725</v>
      </c>
      <c r="C17" s="296">
        <v>1.0</v>
      </c>
      <c r="D17" s="19">
        <f t="shared" si="1"/>
        <v>10830.23725</v>
      </c>
      <c r="E17" s="19">
        <f t="shared" si="2"/>
        <v>0</v>
      </c>
    </row>
    <row r="18" ht="14.25" customHeight="1">
      <c r="A18" s="29" t="s">
        <v>317</v>
      </c>
      <c r="B18" s="19">
        <f>'5 Year Budget Water Only'!K22</f>
        <v>0</v>
      </c>
      <c r="C18" s="296">
        <v>1.0</v>
      </c>
      <c r="D18" s="19">
        <f t="shared" si="1"/>
        <v>0</v>
      </c>
      <c r="E18" s="19">
        <f t="shared" si="2"/>
        <v>0</v>
      </c>
    </row>
    <row r="19" ht="14.25" customHeight="1">
      <c r="A19" s="29" t="s">
        <v>318</v>
      </c>
      <c r="B19" s="19">
        <f>'5 Year Budget Water Only'!K23</f>
        <v>1193.53635</v>
      </c>
      <c r="C19" s="296">
        <v>1.0</v>
      </c>
      <c r="D19" s="19">
        <f t="shared" si="1"/>
        <v>1193.53635</v>
      </c>
      <c r="E19" s="19">
        <f t="shared" si="2"/>
        <v>0</v>
      </c>
    </row>
    <row r="20" ht="14.25" customHeight="1">
      <c r="A20" s="29" t="s">
        <v>319</v>
      </c>
      <c r="B20" s="19">
        <f>'5 Year Budget Water Only'!K24</f>
        <v>773.588375</v>
      </c>
      <c r="C20" s="296">
        <v>1.0</v>
      </c>
      <c r="D20" s="19">
        <f t="shared" si="1"/>
        <v>773.588375</v>
      </c>
      <c r="E20" s="19">
        <f t="shared" si="2"/>
        <v>0</v>
      </c>
    </row>
    <row r="21" ht="14.25" customHeight="1">
      <c r="A21" s="29" t="s">
        <v>320</v>
      </c>
      <c r="B21" s="19">
        <f>'5 Year Budget Water Only'!K25</f>
        <v>709.4910525</v>
      </c>
      <c r="C21" s="296">
        <v>1.0</v>
      </c>
      <c r="D21" s="19">
        <f t="shared" si="1"/>
        <v>709.4910525</v>
      </c>
      <c r="E21" s="19">
        <f t="shared" si="2"/>
        <v>0</v>
      </c>
    </row>
    <row r="22" ht="14.25" customHeight="1">
      <c r="A22" s="29" t="s">
        <v>321</v>
      </c>
      <c r="B22" s="19">
        <f>'5 Year Budget Water Only'!K26</f>
        <v>0</v>
      </c>
      <c r="C22" s="296">
        <v>1.0</v>
      </c>
      <c r="D22" s="19">
        <f t="shared" si="1"/>
        <v>0</v>
      </c>
      <c r="E22" s="19">
        <f t="shared" si="2"/>
        <v>0</v>
      </c>
    </row>
    <row r="23" ht="14.25" customHeight="1">
      <c r="A23" s="29" t="s">
        <v>322</v>
      </c>
      <c r="B23" s="19">
        <f>'5 Year Budget Water Only'!K27</f>
        <v>397.84545</v>
      </c>
      <c r="C23" s="296">
        <v>1.0</v>
      </c>
      <c r="D23" s="19">
        <f t="shared" si="1"/>
        <v>397.84545</v>
      </c>
      <c r="E23" s="19">
        <f t="shared" si="2"/>
        <v>0</v>
      </c>
    </row>
    <row r="24" ht="14.25" customHeight="1">
      <c r="A24" s="29" t="s">
        <v>323</v>
      </c>
      <c r="B24" s="19">
        <f>'5 Year Budget Water Only'!K28</f>
        <v>707.2808</v>
      </c>
      <c r="C24" s="296">
        <v>1.0</v>
      </c>
      <c r="D24" s="19">
        <f t="shared" si="1"/>
        <v>707.2808</v>
      </c>
      <c r="E24" s="19">
        <f t="shared" si="2"/>
        <v>0</v>
      </c>
    </row>
    <row r="25" ht="14.25" customHeight="1">
      <c r="A25" s="29" t="s">
        <v>324</v>
      </c>
      <c r="B25" s="19">
        <f>'5 Year Budget Water Only'!K29</f>
        <v>1086.339104</v>
      </c>
      <c r="C25" s="296">
        <v>1.0</v>
      </c>
      <c r="D25" s="19">
        <f t="shared" si="1"/>
        <v>1086.339104</v>
      </c>
      <c r="E25" s="19">
        <f t="shared" si="2"/>
        <v>0</v>
      </c>
    </row>
    <row r="26" ht="14.25" customHeight="1">
      <c r="A26" s="29" t="s">
        <v>325</v>
      </c>
      <c r="B26" s="19">
        <f>'5 Year Budget Water Only'!K30</f>
        <v>0</v>
      </c>
      <c r="C26" s="296">
        <v>1.0</v>
      </c>
      <c r="D26" s="19">
        <f t="shared" si="1"/>
        <v>0</v>
      </c>
      <c r="E26" s="19">
        <f t="shared" si="2"/>
        <v>0</v>
      </c>
    </row>
    <row r="27" ht="14.25" customHeight="1">
      <c r="A27" s="29" t="s">
        <v>326</v>
      </c>
      <c r="B27" s="19">
        <f>'5 Year Budget Water Only'!K31</f>
        <v>0</v>
      </c>
      <c r="C27" s="296">
        <v>1.0</v>
      </c>
      <c r="D27" s="19">
        <f t="shared" si="1"/>
        <v>0</v>
      </c>
      <c r="E27" s="19">
        <f t="shared" si="2"/>
        <v>0</v>
      </c>
    </row>
    <row r="28" ht="14.25" customHeight="1">
      <c r="A28" s="29" t="s">
        <v>327</v>
      </c>
      <c r="B28" s="19">
        <f>'5 Year Budget Water Only'!K32</f>
        <v>276.2815625</v>
      </c>
      <c r="C28" s="296">
        <v>1.0</v>
      </c>
      <c r="D28" s="19">
        <f t="shared" si="1"/>
        <v>276.2815625</v>
      </c>
      <c r="E28" s="19">
        <f t="shared" si="2"/>
        <v>0</v>
      </c>
    </row>
    <row r="29" ht="14.25" customHeight="1">
      <c r="A29" s="29" t="s">
        <v>328</v>
      </c>
      <c r="B29" s="19">
        <f>'5 Year Budget Water Only'!K33</f>
        <v>1010.085393</v>
      </c>
      <c r="C29" s="296">
        <v>0.75</v>
      </c>
      <c r="D29" s="19">
        <f t="shared" si="1"/>
        <v>757.5640444</v>
      </c>
      <c r="E29" s="19">
        <f t="shared" si="2"/>
        <v>252.5213481</v>
      </c>
    </row>
    <row r="30" ht="14.25" customHeight="1">
      <c r="A30" s="32" t="s">
        <v>329</v>
      </c>
      <c r="B30" s="229">
        <f>'5 Year Budget Water Only'!K34</f>
        <v>0</v>
      </c>
      <c r="D30" s="229">
        <f t="shared" si="1"/>
        <v>0</v>
      </c>
      <c r="E30" s="229">
        <f t="shared" si="2"/>
        <v>0</v>
      </c>
    </row>
    <row r="31" ht="14.25" customHeight="1">
      <c r="A31" s="289" t="s">
        <v>354</v>
      </c>
      <c r="B31" s="297">
        <f>'5 Year Budget Water Only'!K35</f>
        <v>165303.9777</v>
      </c>
      <c r="C31" s="298"/>
      <c r="D31" s="297"/>
      <c r="E31" s="299"/>
    </row>
    <row r="32" ht="14.25" customHeight="1">
      <c r="A32" s="40" t="s">
        <v>355</v>
      </c>
      <c r="B32" s="221"/>
      <c r="C32" s="300"/>
      <c r="D32" s="221">
        <f t="shared" ref="D32:D36" si="3">C32*B32</f>
        <v>0</v>
      </c>
      <c r="E32" s="221">
        <f t="shared" ref="E32:E36" si="4">B32-D32</f>
        <v>0</v>
      </c>
    </row>
    <row r="33" ht="14.25" customHeight="1">
      <c r="A33" s="29" t="s">
        <v>356</v>
      </c>
      <c r="B33" s="19">
        <f>'5 Year Budget Water Only'!K39</f>
        <v>5277.85</v>
      </c>
      <c r="C33" s="296">
        <v>1.0</v>
      </c>
      <c r="D33" s="19">
        <f t="shared" si="3"/>
        <v>5277.85</v>
      </c>
      <c r="E33" s="19">
        <f t="shared" si="4"/>
        <v>0</v>
      </c>
    </row>
    <row r="34" ht="14.25" customHeight="1">
      <c r="A34" s="29" t="s">
        <v>357</v>
      </c>
      <c r="B34" s="19">
        <f>'5 Year Budget Water Only'!K40</f>
        <v>2000</v>
      </c>
      <c r="C34" s="296">
        <v>1.0</v>
      </c>
      <c r="D34" s="19">
        <f t="shared" si="3"/>
        <v>2000</v>
      </c>
      <c r="E34" s="19">
        <f t="shared" si="4"/>
        <v>0</v>
      </c>
    </row>
    <row r="35" ht="14.25" customHeight="1">
      <c r="A35" s="29" t="s">
        <v>358</v>
      </c>
      <c r="B35" s="19">
        <f>'5 Year Budget Water Only'!K41</f>
        <v>10000</v>
      </c>
      <c r="C35" s="296">
        <v>1.0</v>
      </c>
      <c r="D35" s="19">
        <f t="shared" si="3"/>
        <v>10000</v>
      </c>
      <c r="E35" s="19">
        <f t="shared" si="4"/>
        <v>0</v>
      </c>
    </row>
    <row r="36" ht="14.25" customHeight="1">
      <c r="A36" s="29" t="s">
        <v>359</v>
      </c>
      <c r="B36" s="19">
        <f>'5 Year Budget Water Only'!K42</f>
        <v>17277.85</v>
      </c>
      <c r="C36" s="296"/>
      <c r="D36" s="19">
        <f t="shared" si="3"/>
        <v>0</v>
      </c>
      <c r="E36" s="19">
        <f t="shared" si="4"/>
        <v>17277.85</v>
      </c>
    </row>
    <row r="37" ht="14.25" customHeight="1">
      <c r="A37" s="32" t="s">
        <v>360</v>
      </c>
      <c r="B37" s="31"/>
      <c r="C37" s="180"/>
      <c r="D37" s="31">
        <f t="shared" ref="D37:E37" si="5">SUM(D4:D36)</f>
        <v>174847.3254</v>
      </c>
      <c r="E37" s="31">
        <f t="shared" si="5"/>
        <v>25012.35234</v>
      </c>
    </row>
    <row r="38" ht="14.25" customHeight="1">
      <c r="B38" s="31"/>
      <c r="C38" s="180"/>
      <c r="D38" s="296">
        <v>0.9658917738418888</v>
      </c>
      <c r="E38" s="296">
        <v>0.03410822615811087</v>
      </c>
    </row>
    <row r="39" ht="14.25" customHeight="1">
      <c r="B39" s="31"/>
      <c r="C39" s="180"/>
      <c r="D39" s="31"/>
      <c r="E39" s="31"/>
    </row>
    <row r="40" ht="14.25" customHeight="1">
      <c r="B40" s="31"/>
      <c r="C40" s="180"/>
      <c r="D40" s="31"/>
      <c r="E40" s="31"/>
    </row>
    <row r="41" ht="14.25" customHeight="1">
      <c r="A41" s="32" t="s">
        <v>361</v>
      </c>
      <c r="B41" s="31"/>
      <c r="C41" s="180"/>
      <c r="D41" s="31"/>
      <c r="E41" s="31"/>
    </row>
    <row r="42" ht="14.25" customHeight="1">
      <c r="B42" s="31"/>
      <c r="C42" s="180"/>
      <c r="D42" s="31"/>
      <c r="E42" s="31"/>
      <c r="I42" s="31"/>
    </row>
    <row r="43" ht="14.25" customHeight="1">
      <c r="B43" s="31"/>
      <c r="C43" s="180"/>
      <c r="D43" s="31"/>
      <c r="E43" s="31"/>
      <c r="I43" s="31"/>
    </row>
    <row r="44" ht="14.25" customHeight="1">
      <c r="B44" s="31"/>
      <c r="C44" s="180"/>
      <c r="D44" s="31"/>
      <c r="E44" s="31"/>
      <c r="I44" s="31"/>
    </row>
    <row r="45" ht="14.25" customHeight="1">
      <c r="B45" s="31"/>
      <c r="C45" s="180"/>
      <c r="D45" s="31"/>
      <c r="E45" s="31"/>
      <c r="I45" s="31"/>
    </row>
    <row r="46" ht="14.25" customHeight="1">
      <c r="B46" s="31"/>
      <c r="C46" s="180"/>
      <c r="D46" s="31"/>
      <c r="E46" s="31"/>
      <c r="I46" s="31"/>
    </row>
    <row r="47" ht="14.25" customHeight="1">
      <c r="B47" s="31"/>
      <c r="C47" s="180"/>
      <c r="D47" s="31"/>
      <c r="E47" s="31"/>
      <c r="I47" s="31"/>
    </row>
    <row r="48" ht="14.25" customHeight="1">
      <c r="B48" s="31"/>
      <c r="C48" s="180"/>
      <c r="D48" s="31"/>
      <c r="E48" s="31"/>
      <c r="I48" s="31"/>
    </row>
    <row r="49" ht="14.25" customHeight="1">
      <c r="B49" s="31"/>
      <c r="C49" s="180"/>
      <c r="D49" s="31"/>
      <c r="E49" s="31"/>
      <c r="I49" s="31"/>
    </row>
    <row r="50" ht="14.25" customHeight="1">
      <c r="B50" s="31"/>
      <c r="C50" s="180"/>
      <c r="D50" s="31"/>
      <c r="E50" s="31"/>
      <c r="I50" s="31"/>
    </row>
    <row r="51" ht="14.25" customHeight="1">
      <c r="B51" s="31"/>
      <c r="C51" s="180"/>
      <c r="D51" s="31"/>
      <c r="E51" s="31"/>
      <c r="I51" s="31"/>
    </row>
    <row r="52" ht="14.25" customHeight="1">
      <c r="B52" s="31"/>
      <c r="C52" s="180"/>
      <c r="D52" s="31"/>
      <c r="E52" s="31"/>
      <c r="I52" s="31"/>
    </row>
    <row r="53" ht="14.25" customHeight="1">
      <c r="B53" s="31"/>
      <c r="C53" s="180"/>
      <c r="D53" s="31"/>
      <c r="E53" s="31"/>
      <c r="I53" s="31"/>
    </row>
    <row r="54" ht="14.25" customHeight="1">
      <c r="B54" s="31"/>
      <c r="C54" s="180"/>
      <c r="D54" s="31"/>
      <c r="E54" s="31"/>
      <c r="I54" s="31"/>
    </row>
    <row r="55" ht="14.25" customHeight="1">
      <c r="B55" s="31"/>
      <c r="C55" s="180"/>
      <c r="D55" s="31"/>
      <c r="E55" s="31"/>
      <c r="I55" s="31"/>
    </row>
    <row r="56" ht="14.25" customHeight="1">
      <c r="B56" s="31"/>
      <c r="C56" s="180"/>
      <c r="D56" s="31"/>
      <c r="E56" s="31"/>
      <c r="I56" s="31"/>
    </row>
    <row r="57" ht="14.25" customHeight="1">
      <c r="B57" s="31"/>
      <c r="C57" s="180"/>
      <c r="D57" s="31"/>
      <c r="E57" s="31"/>
      <c r="I57" s="31"/>
    </row>
    <row r="58" ht="14.25" customHeight="1">
      <c r="B58" s="31"/>
      <c r="C58" s="180"/>
      <c r="D58" s="31"/>
      <c r="E58" s="31"/>
      <c r="I58" s="31"/>
    </row>
    <row r="59" ht="14.25" customHeight="1">
      <c r="B59" s="31"/>
      <c r="C59" s="180"/>
      <c r="D59" s="31"/>
      <c r="E59" s="31"/>
      <c r="I59" s="31"/>
    </row>
    <row r="60" ht="14.25" customHeight="1">
      <c r="B60" s="31"/>
      <c r="C60" s="180"/>
      <c r="D60" s="31"/>
      <c r="E60" s="31"/>
      <c r="I60" s="31"/>
    </row>
    <row r="61" ht="14.25" customHeight="1">
      <c r="B61" s="31"/>
      <c r="C61" s="180"/>
      <c r="D61" s="31"/>
      <c r="E61" s="31"/>
      <c r="I61" s="31"/>
    </row>
    <row r="62" ht="14.25" customHeight="1">
      <c r="B62" s="31"/>
      <c r="C62" s="180"/>
      <c r="D62" s="31"/>
      <c r="E62" s="31"/>
      <c r="I62" s="31"/>
    </row>
    <row r="63" ht="14.25" customHeight="1">
      <c r="B63" s="31"/>
      <c r="C63" s="180"/>
      <c r="D63" s="31"/>
      <c r="E63" s="31"/>
      <c r="I63" s="31"/>
    </row>
    <row r="64" ht="14.25" customHeight="1">
      <c r="B64" s="31"/>
      <c r="C64" s="180"/>
      <c r="D64" s="31"/>
      <c r="E64" s="31"/>
      <c r="I64" s="31"/>
    </row>
    <row r="65" ht="14.25" customHeight="1">
      <c r="B65" s="31"/>
      <c r="C65" s="180"/>
      <c r="D65" s="31"/>
      <c r="E65" s="31"/>
      <c r="I65" s="31"/>
    </row>
    <row r="66" ht="14.25" customHeight="1">
      <c r="B66" s="31"/>
      <c r="C66" s="180"/>
      <c r="D66" s="31"/>
      <c r="E66" s="31"/>
      <c r="I66" s="31"/>
    </row>
    <row r="67" ht="14.25" customHeight="1">
      <c r="B67" s="31"/>
      <c r="C67" s="180"/>
      <c r="D67" s="31"/>
      <c r="E67" s="31"/>
      <c r="I67" s="31"/>
    </row>
    <row r="68" ht="14.25" customHeight="1">
      <c r="B68" s="31"/>
      <c r="C68" s="180"/>
      <c r="D68" s="31"/>
      <c r="E68" s="31"/>
      <c r="I68" s="31"/>
    </row>
    <row r="69" ht="14.25" customHeight="1">
      <c r="B69" s="31"/>
      <c r="C69" s="180"/>
      <c r="D69" s="31"/>
      <c r="E69" s="31"/>
      <c r="I69" s="31"/>
    </row>
    <row r="70" ht="14.25" customHeight="1">
      <c r="B70" s="31"/>
      <c r="C70" s="180"/>
      <c r="D70" s="31"/>
      <c r="E70" s="31"/>
      <c r="I70" s="31"/>
    </row>
    <row r="71" ht="14.25" customHeight="1">
      <c r="B71" s="31"/>
      <c r="C71" s="180"/>
      <c r="D71" s="31"/>
      <c r="E71" s="31"/>
      <c r="I71" s="31"/>
    </row>
    <row r="72" ht="14.25" customHeight="1">
      <c r="B72" s="31"/>
      <c r="C72" s="180"/>
      <c r="D72" s="31"/>
      <c r="E72" s="31"/>
      <c r="I72" s="31"/>
    </row>
    <row r="73" ht="14.25" customHeight="1">
      <c r="B73" s="31"/>
      <c r="C73" s="180"/>
      <c r="D73" s="31"/>
      <c r="E73" s="31"/>
      <c r="I73" s="31"/>
    </row>
    <row r="74" ht="14.25" customHeight="1">
      <c r="B74" s="31"/>
      <c r="C74" s="180"/>
      <c r="D74" s="31"/>
      <c r="E74" s="31"/>
      <c r="I74" s="31"/>
    </row>
    <row r="75" ht="14.25" customHeight="1">
      <c r="B75" s="31"/>
      <c r="C75" s="180"/>
      <c r="D75" s="31"/>
      <c r="E75" s="31"/>
      <c r="I75" s="31"/>
    </row>
    <row r="76" ht="14.25" customHeight="1">
      <c r="B76" s="31"/>
      <c r="C76" s="180"/>
      <c r="D76" s="31"/>
      <c r="E76" s="31"/>
      <c r="I76" s="31"/>
    </row>
    <row r="77" ht="14.25" customHeight="1">
      <c r="B77" s="31"/>
      <c r="C77" s="180"/>
      <c r="D77" s="31"/>
      <c r="E77" s="31"/>
      <c r="I77" s="31"/>
    </row>
    <row r="78" ht="14.25" customHeight="1">
      <c r="B78" s="31"/>
      <c r="C78" s="180"/>
      <c r="D78" s="31"/>
      <c r="E78" s="31"/>
      <c r="I78" s="31"/>
    </row>
    <row r="79" ht="14.25" customHeight="1">
      <c r="B79" s="31"/>
      <c r="C79" s="180"/>
      <c r="D79" s="31"/>
      <c r="E79" s="31"/>
      <c r="I79" s="31"/>
    </row>
    <row r="80" ht="14.25" customHeight="1">
      <c r="B80" s="31"/>
      <c r="C80" s="180"/>
      <c r="D80" s="31"/>
      <c r="E80" s="31"/>
      <c r="I80" s="31"/>
    </row>
    <row r="81" ht="14.25" customHeight="1">
      <c r="B81" s="31"/>
      <c r="C81" s="180"/>
      <c r="D81" s="31"/>
      <c r="E81" s="31"/>
      <c r="I81" s="31"/>
    </row>
    <row r="82" ht="14.25" customHeight="1">
      <c r="B82" s="31"/>
      <c r="C82" s="180"/>
      <c r="D82" s="31"/>
      <c r="E82" s="31"/>
      <c r="I82" s="31"/>
    </row>
    <row r="83" ht="14.25" customHeight="1">
      <c r="B83" s="31"/>
      <c r="C83" s="180"/>
      <c r="D83" s="31"/>
      <c r="E83" s="31"/>
      <c r="I83" s="31"/>
    </row>
    <row r="84" ht="14.25" customHeight="1">
      <c r="B84" s="31"/>
      <c r="C84" s="180"/>
      <c r="D84" s="31"/>
      <c r="E84" s="31"/>
      <c r="I84" s="31"/>
    </row>
    <row r="85" ht="14.25" customHeight="1">
      <c r="B85" s="31"/>
      <c r="C85" s="180"/>
      <c r="D85" s="31"/>
      <c r="E85" s="31"/>
      <c r="I85" s="31"/>
    </row>
    <row r="86" ht="14.25" customHeight="1">
      <c r="B86" s="31"/>
      <c r="C86" s="180"/>
      <c r="D86" s="31"/>
      <c r="E86" s="31"/>
      <c r="I86" s="31"/>
    </row>
    <row r="87" ht="14.25" customHeight="1">
      <c r="B87" s="31"/>
      <c r="C87" s="180"/>
      <c r="D87" s="31"/>
      <c r="E87" s="31"/>
      <c r="I87" s="31"/>
    </row>
    <row r="88" ht="14.25" customHeight="1">
      <c r="B88" s="31"/>
      <c r="C88" s="180"/>
      <c r="D88" s="31"/>
      <c r="E88" s="31"/>
      <c r="I88" s="31"/>
    </row>
    <row r="89" ht="14.25" customHeight="1">
      <c r="B89" s="31"/>
      <c r="C89" s="180"/>
      <c r="D89" s="31"/>
      <c r="E89" s="31"/>
      <c r="I89" s="31"/>
    </row>
    <row r="90" ht="14.25" customHeight="1">
      <c r="B90" s="31"/>
      <c r="C90" s="180"/>
      <c r="D90" s="31"/>
      <c r="E90" s="31"/>
      <c r="I90" s="31"/>
    </row>
    <row r="91" ht="14.25" customHeight="1">
      <c r="B91" s="31"/>
      <c r="C91" s="180"/>
      <c r="D91" s="31"/>
      <c r="E91" s="31"/>
      <c r="I91" s="31"/>
    </row>
    <row r="92" ht="14.25" customHeight="1">
      <c r="B92" s="31"/>
      <c r="C92" s="180"/>
      <c r="D92" s="31"/>
      <c r="E92" s="31"/>
      <c r="I92" s="31"/>
    </row>
    <row r="93" ht="14.25" customHeight="1">
      <c r="B93" s="31"/>
      <c r="C93" s="180"/>
      <c r="D93" s="31"/>
      <c r="E93" s="31"/>
      <c r="I93" s="31"/>
    </row>
    <row r="94" ht="14.25" customHeight="1">
      <c r="B94" s="31"/>
      <c r="C94" s="180"/>
      <c r="D94" s="31"/>
      <c r="E94" s="31"/>
      <c r="I94" s="31"/>
    </row>
    <row r="95" ht="14.25" customHeight="1">
      <c r="B95" s="31"/>
      <c r="C95" s="180"/>
      <c r="D95" s="31"/>
      <c r="E95" s="31"/>
      <c r="I95" s="31"/>
    </row>
    <row r="96" ht="14.25" customHeight="1">
      <c r="B96" s="31"/>
      <c r="C96" s="180"/>
      <c r="D96" s="31"/>
      <c r="E96" s="31"/>
      <c r="I96" s="31"/>
    </row>
    <row r="97" ht="14.25" customHeight="1">
      <c r="B97" s="31"/>
      <c r="C97" s="180"/>
      <c r="D97" s="31"/>
      <c r="E97" s="31"/>
      <c r="I97" s="31"/>
    </row>
    <row r="98" ht="14.25" customHeight="1">
      <c r="B98" s="31"/>
      <c r="C98" s="180"/>
      <c r="D98" s="31"/>
      <c r="E98" s="31"/>
      <c r="I98" s="31"/>
    </row>
    <row r="99" ht="14.25" customHeight="1">
      <c r="B99" s="31"/>
      <c r="C99" s="180"/>
      <c r="D99" s="31"/>
      <c r="E99" s="31"/>
      <c r="I99" s="31"/>
    </row>
    <row r="100" ht="14.25" customHeight="1">
      <c r="B100" s="31"/>
      <c r="C100" s="180"/>
      <c r="D100" s="31"/>
      <c r="E100" s="31"/>
      <c r="I100" s="31"/>
    </row>
    <row r="101" ht="14.25" customHeight="1">
      <c r="B101" s="31"/>
      <c r="C101" s="180"/>
      <c r="D101" s="31"/>
      <c r="E101" s="31"/>
      <c r="I101" s="31"/>
    </row>
    <row r="102" ht="14.25" customHeight="1">
      <c r="B102" s="31"/>
      <c r="C102" s="180"/>
      <c r="D102" s="31"/>
      <c r="E102" s="31"/>
      <c r="I102" s="31"/>
    </row>
    <row r="103" ht="14.25" customHeight="1">
      <c r="B103" s="31"/>
      <c r="C103" s="180"/>
      <c r="D103" s="31"/>
      <c r="E103" s="31"/>
      <c r="I103" s="31"/>
    </row>
    <row r="104" ht="14.25" customHeight="1">
      <c r="B104" s="31"/>
      <c r="C104" s="180"/>
      <c r="D104" s="31"/>
      <c r="E104" s="31"/>
      <c r="I104" s="31"/>
    </row>
    <row r="105" ht="14.25" customHeight="1">
      <c r="B105" s="31"/>
      <c r="C105" s="180"/>
      <c r="D105" s="31"/>
      <c r="E105" s="31"/>
      <c r="I105" s="31"/>
    </row>
    <row r="106" ht="14.25" customHeight="1">
      <c r="B106" s="31"/>
      <c r="C106" s="180"/>
      <c r="D106" s="31"/>
      <c r="E106" s="31"/>
      <c r="I106" s="31"/>
    </row>
    <row r="107" ht="14.25" customHeight="1">
      <c r="B107" s="31"/>
      <c r="C107" s="180"/>
      <c r="D107" s="31"/>
      <c r="E107" s="31"/>
      <c r="I107" s="31"/>
    </row>
    <row r="108" ht="14.25" customHeight="1">
      <c r="B108" s="31"/>
      <c r="C108" s="180"/>
      <c r="D108" s="31"/>
      <c r="E108" s="31"/>
      <c r="I108" s="31"/>
    </row>
    <row r="109" ht="14.25" customHeight="1">
      <c r="B109" s="31"/>
      <c r="C109" s="180"/>
      <c r="D109" s="31"/>
      <c r="E109" s="31"/>
      <c r="I109" s="31"/>
    </row>
    <row r="110" ht="14.25" customHeight="1">
      <c r="B110" s="31"/>
      <c r="C110" s="180"/>
      <c r="D110" s="31"/>
      <c r="E110" s="31"/>
      <c r="I110" s="31"/>
    </row>
    <row r="111" ht="14.25" customHeight="1">
      <c r="B111" s="31"/>
      <c r="C111" s="180"/>
      <c r="D111" s="31"/>
      <c r="E111" s="31"/>
      <c r="I111" s="31"/>
    </row>
    <row r="112" ht="14.25" customHeight="1">
      <c r="B112" s="31"/>
      <c r="C112" s="180"/>
      <c r="D112" s="31"/>
      <c r="E112" s="31"/>
      <c r="I112" s="31"/>
    </row>
    <row r="113" ht="14.25" customHeight="1">
      <c r="B113" s="31"/>
      <c r="C113" s="180"/>
      <c r="D113" s="31"/>
      <c r="E113" s="31"/>
      <c r="I113" s="31"/>
    </row>
    <row r="114" ht="14.25" customHeight="1">
      <c r="B114" s="31"/>
      <c r="C114" s="180"/>
      <c r="D114" s="31"/>
      <c r="E114" s="31"/>
      <c r="I114" s="31"/>
    </row>
    <row r="115" ht="14.25" customHeight="1">
      <c r="B115" s="31"/>
      <c r="C115" s="180"/>
      <c r="D115" s="31"/>
      <c r="E115" s="31"/>
      <c r="I115" s="31"/>
    </row>
    <row r="116" ht="14.25" customHeight="1">
      <c r="B116" s="31"/>
      <c r="C116" s="180"/>
      <c r="D116" s="31"/>
      <c r="E116" s="31"/>
      <c r="I116" s="31"/>
    </row>
    <row r="117" ht="14.25" customHeight="1">
      <c r="B117" s="31"/>
      <c r="C117" s="180"/>
      <c r="D117" s="31"/>
      <c r="E117" s="31"/>
      <c r="I117" s="31"/>
    </row>
    <row r="118" ht="14.25" customHeight="1">
      <c r="B118" s="31"/>
      <c r="C118" s="180"/>
      <c r="D118" s="31"/>
      <c r="E118" s="31"/>
      <c r="I118" s="31"/>
    </row>
    <row r="119" ht="14.25" customHeight="1">
      <c r="B119" s="31"/>
      <c r="C119" s="180"/>
      <c r="D119" s="31"/>
      <c r="E119" s="31"/>
      <c r="I119" s="31"/>
    </row>
    <row r="120" ht="14.25" customHeight="1">
      <c r="B120" s="31"/>
      <c r="C120" s="180"/>
      <c r="D120" s="31"/>
      <c r="E120" s="31"/>
      <c r="I120" s="31"/>
    </row>
    <row r="121" ht="14.25" customHeight="1">
      <c r="B121" s="31"/>
      <c r="C121" s="180"/>
      <c r="D121" s="31"/>
      <c r="E121" s="31"/>
      <c r="I121" s="31"/>
    </row>
    <row r="122" ht="14.25" customHeight="1">
      <c r="B122" s="31"/>
      <c r="C122" s="180"/>
      <c r="D122" s="31"/>
      <c r="E122" s="31"/>
      <c r="I122" s="31"/>
    </row>
    <row r="123" ht="14.25" customHeight="1">
      <c r="B123" s="31"/>
      <c r="C123" s="180"/>
      <c r="D123" s="31"/>
      <c r="E123" s="31"/>
      <c r="I123" s="31"/>
    </row>
    <row r="124" ht="14.25" customHeight="1">
      <c r="B124" s="31"/>
      <c r="C124" s="180"/>
      <c r="D124" s="31"/>
      <c r="E124" s="31"/>
      <c r="I124" s="31"/>
    </row>
    <row r="125" ht="14.25" customHeight="1">
      <c r="B125" s="31"/>
      <c r="C125" s="180"/>
      <c r="D125" s="31"/>
      <c r="E125" s="31"/>
      <c r="I125" s="31"/>
    </row>
    <row r="126" ht="14.25" customHeight="1">
      <c r="B126" s="31"/>
      <c r="C126" s="180"/>
      <c r="D126" s="31"/>
      <c r="E126" s="31"/>
      <c r="I126" s="31"/>
    </row>
    <row r="127" ht="14.25" customHeight="1">
      <c r="B127" s="31"/>
      <c r="C127" s="180"/>
      <c r="D127" s="31"/>
      <c r="E127" s="31"/>
      <c r="I127" s="31"/>
    </row>
    <row r="128" ht="14.25" customHeight="1">
      <c r="B128" s="31"/>
      <c r="C128" s="180"/>
      <c r="D128" s="31"/>
      <c r="E128" s="31"/>
      <c r="I128" s="31"/>
    </row>
    <row r="129" ht="14.25" customHeight="1">
      <c r="B129" s="31"/>
      <c r="C129" s="180"/>
      <c r="D129" s="31"/>
      <c r="E129" s="31"/>
      <c r="I129" s="31"/>
    </row>
    <row r="130" ht="14.25" customHeight="1">
      <c r="B130" s="31"/>
      <c r="C130" s="180"/>
      <c r="D130" s="31"/>
      <c r="E130" s="31"/>
      <c r="I130" s="31"/>
    </row>
    <row r="131" ht="14.25" customHeight="1">
      <c r="B131" s="31"/>
      <c r="C131" s="180"/>
      <c r="D131" s="31"/>
      <c r="E131" s="31"/>
      <c r="I131" s="31"/>
    </row>
    <row r="132" ht="14.25" customHeight="1">
      <c r="B132" s="31"/>
      <c r="C132" s="180"/>
      <c r="D132" s="31"/>
      <c r="E132" s="31"/>
      <c r="I132" s="31"/>
    </row>
    <row r="133" ht="14.25" customHeight="1">
      <c r="B133" s="31"/>
      <c r="C133" s="180"/>
      <c r="D133" s="31"/>
      <c r="E133" s="31"/>
      <c r="I133" s="31"/>
    </row>
    <row r="134" ht="14.25" customHeight="1">
      <c r="B134" s="31"/>
      <c r="C134" s="180"/>
      <c r="D134" s="31"/>
      <c r="E134" s="31"/>
      <c r="I134" s="31"/>
    </row>
    <row r="135" ht="14.25" customHeight="1">
      <c r="B135" s="31"/>
      <c r="C135" s="180"/>
      <c r="D135" s="31"/>
      <c r="E135" s="31"/>
      <c r="I135" s="31"/>
    </row>
    <row r="136" ht="14.25" customHeight="1">
      <c r="B136" s="31"/>
      <c r="C136" s="180"/>
      <c r="D136" s="31"/>
      <c r="E136" s="31"/>
      <c r="I136" s="31"/>
    </row>
    <row r="137" ht="14.25" customHeight="1">
      <c r="B137" s="31"/>
      <c r="C137" s="180"/>
      <c r="D137" s="31"/>
      <c r="E137" s="31"/>
      <c r="I137" s="31"/>
    </row>
    <row r="138" ht="14.25" customHeight="1">
      <c r="B138" s="31"/>
      <c r="C138" s="180"/>
      <c r="D138" s="31"/>
      <c r="E138" s="31"/>
      <c r="I138" s="31"/>
    </row>
    <row r="139" ht="14.25" customHeight="1">
      <c r="B139" s="31"/>
      <c r="C139" s="180"/>
      <c r="D139" s="31"/>
      <c r="E139" s="31"/>
      <c r="I139" s="31"/>
    </row>
    <row r="140" ht="14.25" customHeight="1">
      <c r="B140" s="31"/>
      <c r="C140" s="180"/>
      <c r="D140" s="31"/>
      <c r="E140" s="31"/>
      <c r="I140" s="31"/>
    </row>
    <row r="141" ht="14.25" customHeight="1">
      <c r="B141" s="31"/>
      <c r="C141" s="180"/>
      <c r="D141" s="31"/>
      <c r="E141" s="31"/>
      <c r="I141" s="31"/>
    </row>
    <row r="142" ht="14.25" customHeight="1">
      <c r="B142" s="31"/>
      <c r="C142" s="180"/>
      <c r="D142" s="31"/>
      <c r="E142" s="31"/>
      <c r="I142" s="31"/>
    </row>
    <row r="143" ht="14.25" customHeight="1">
      <c r="B143" s="31"/>
      <c r="C143" s="180"/>
      <c r="D143" s="31"/>
      <c r="E143" s="31"/>
      <c r="I143" s="31"/>
    </row>
    <row r="144" ht="14.25" customHeight="1">
      <c r="B144" s="31"/>
      <c r="C144" s="180"/>
      <c r="D144" s="31"/>
      <c r="E144" s="31"/>
      <c r="I144" s="31"/>
    </row>
    <row r="145" ht="14.25" customHeight="1">
      <c r="B145" s="31"/>
      <c r="C145" s="180"/>
      <c r="D145" s="31"/>
      <c r="E145" s="31"/>
      <c r="I145" s="31"/>
    </row>
    <row r="146" ht="14.25" customHeight="1">
      <c r="B146" s="31"/>
      <c r="C146" s="180"/>
      <c r="D146" s="31"/>
      <c r="E146" s="31"/>
      <c r="I146" s="31"/>
    </row>
    <row r="147" ht="14.25" customHeight="1">
      <c r="B147" s="31"/>
      <c r="C147" s="180"/>
      <c r="D147" s="31"/>
      <c r="E147" s="31"/>
      <c r="I147" s="31"/>
    </row>
    <row r="148" ht="14.25" customHeight="1">
      <c r="B148" s="31"/>
      <c r="C148" s="180"/>
      <c r="D148" s="31"/>
      <c r="E148" s="31"/>
      <c r="I148" s="31"/>
    </row>
    <row r="149" ht="14.25" customHeight="1">
      <c r="B149" s="31"/>
      <c r="C149" s="180"/>
      <c r="D149" s="31"/>
      <c r="E149" s="31"/>
      <c r="I149" s="31"/>
    </row>
    <row r="150" ht="14.25" customHeight="1">
      <c r="B150" s="31"/>
      <c r="C150" s="180"/>
      <c r="D150" s="31"/>
      <c r="E150" s="31"/>
      <c r="I150" s="31"/>
    </row>
    <row r="151" ht="14.25" customHeight="1">
      <c r="B151" s="31"/>
      <c r="C151" s="180"/>
      <c r="D151" s="31"/>
      <c r="E151" s="31"/>
      <c r="I151" s="31"/>
    </row>
    <row r="152" ht="14.25" customHeight="1">
      <c r="B152" s="31"/>
      <c r="C152" s="180"/>
      <c r="D152" s="31"/>
      <c r="E152" s="31"/>
      <c r="I152" s="31"/>
    </row>
    <row r="153" ht="14.25" customHeight="1">
      <c r="B153" s="31"/>
      <c r="C153" s="180"/>
      <c r="D153" s="31"/>
      <c r="E153" s="31"/>
      <c r="I153" s="31"/>
    </row>
    <row r="154" ht="14.25" customHeight="1">
      <c r="B154" s="31"/>
      <c r="C154" s="180"/>
      <c r="D154" s="31"/>
      <c r="E154" s="31"/>
      <c r="I154" s="31"/>
    </row>
    <row r="155" ht="14.25" customHeight="1">
      <c r="B155" s="31"/>
      <c r="C155" s="180"/>
      <c r="D155" s="31"/>
      <c r="E155" s="31"/>
      <c r="I155" s="31"/>
    </row>
    <row r="156" ht="14.25" customHeight="1">
      <c r="B156" s="31"/>
      <c r="C156" s="180"/>
      <c r="D156" s="31"/>
      <c r="E156" s="31"/>
      <c r="I156" s="31"/>
    </row>
    <row r="157" ht="14.25" customHeight="1">
      <c r="B157" s="31"/>
      <c r="C157" s="180"/>
      <c r="D157" s="31"/>
      <c r="E157" s="31"/>
      <c r="I157" s="31"/>
    </row>
    <row r="158" ht="14.25" customHeight="1">
      <c r="B158" s="31"/>
      <c r="C158" s="180"/>
      <c r="D158" s="31"/>
      <c r="E158" s="31"/>
      <c r="I158" s="31"/>
    </row>
    <row r="159" ht="14.25" customHeight="1">
      <c r="B159" s="31"/>
      <c r="C159" s="180"/>
      <c r="D159" s="31"/>
      <c r="E159" s="31"/>
      <c r="I159" s="31"/>
    </row>
    <row r="160" ht="14.25" customHeight="1">
      <c r="B160" s="31"/>
      <c r="C160" s="180"/>
      <c r="D160" s="31"/>
      <c r="E160" s="31"/>
      <c r="I160" s="31"/>
    </row>
    <row r="161" ht="14.25" customHeight="1">
      <c r="B161" s="31"/>
      <c r="C161" s="180"/>
      <c r="D161" s="31"/>
      <c r="E161" s="31"/>
      <c r="I161" s="31"/>
    </row>
    <row r="162" ht="14.25" customHeight="1">
      <c r="B162" s="31"/>
      <c r="C162" s="180"/>
      <c r="D162" s="31"/>
      <c r="E162" s="31"/>
      <c r="I162" s="31"/>
    </row>
    <row r="163" ht="14.25" customHeight="1">
      <c r="B163" s="31"/>
      <c r="C163" s="180"/>
      <c r="D163" s="31"/>
      <c r="E163" s="31"/>
      <c r="I163" s="31"/>
    </row>
    <row r="164" ht="14.25" customHeight="1">
      <c r="B164" s="31"/>
      <c r="C164" s="180"/>
      <c r="D164" s="31"/>
      <c r="E164" s="31"/>
      <c r="I164" s="31"/>
    </row>
    <row r="165" ht="14.25" customHeight="1">
      <c r="B165" s="31"/>
      <c r="C165" s="180"/>
      <c r="D165" s="31"/>
      <c r="E165" s="31"/>
      <c r="I165" s="31"/>
    </row>
    <row r="166" ht="14.25" customHeight="1">
      <c r="B166" s="31"/>
      <c r="C166" s="180"/>
      <c r="D166" s="31"/>
      <c r="E166" s="31"/>
      <c r="I166" s="31"/>
    </row>
    <row r="167" ht="14.25" customHeight="1">
      <c r="B167" s="31"/>
      <c r="C167" s="180"/>
      <c r="D167" s="31"/>
      <c r="E167" s="31"/>
      <c r="I167" s="31"/>
    </row>
    <row r="168" ht="14.25" customHeight="1">
      <c r="B168" s="31"/>
      <c r="C168" s="180"/>
      <c r="D168" s="31"/>
      <c r="E168" s="31"/>
      <c r="I168" s="31"/>
    </row>
    <row r="169" ht="14.25" customHeight="1">
      <c r="B169" s="31"/>
      <c r="C169" s="180"/>
      <c r="D169" s="31"/>
      <c r="E169" s="31"/>
      <c r="I169" s="31"/>
    </row>
    <row r="170" ht="14.25" customHeight="1">
      <c r="B170" s="31"/>
      <c r="C170" s="180"/>
      <c r="D170" s="31"/>
      <c r="E170" s="31"/>
      <c r="I170" s="31"/>
    </row>
    <row r="171" ht="14.25" customHeight="1">
      <c r="B171" s="31"/>
      <c r="C171" s="180"/>
      <c r="D171" s="31"/>
      <c r="E171" s="31"/>
      <c r="I171" s="31"/>
    </row>
    <row r="172" ht="14.25" customHeight="1">
      <c r="B172" s="31"/>
      <c r="C172" s="180"/>
      <c r="D172" s="31"/>
      <c r="E172" s="31"/>
      <c r="I172" s="31"/>
    </row>
    <row r="173" ht="14.25" customHeight="1">
      <c r="B173" s="31"/>
      <c r="C173" s="180"/>
      <c r="D173" s="31"/>
      <c r="E173" s="31"/>
      <c r="I173" s="31"/>
    </row>
    <row r="174" ht="14.25" customHeight="1">
      <c r="B174" s="31"/>
      <c r="C174" s="180"/>
      <c r="D174" s="31"/>
      <c r="E174" s="31"/>
      <c r="I174" s="31"/>
    </row>
    <row r="175" ht="14.25" customHeight="1">
      <c r="B175" s="31"/>
      <c r="C175" s="180"/>
      <c r="D175" s="31"/>
      <c r="E175" s="31"/>
      <c r="I175" s="31"/>
    </row>
    <row r="176" ht="14.25" customHeight="1">
      <c r="B176" s="31"/>
      <c r="C176" s="180"/>
      <c r="D176" s="31"/>
      <c r="E176" s="31"/>
      <c r="I176" s="31"/>
    </row>
    <row r="177" ht="14.25" customHeight="1">
      <c r="B177" s="31"/>
      <c r="C177" s="180"/>
      <c r="D177" s="31"/>
      <c r="E177" s="31"/>
      <c r="I177" s="31"/>
    </row>
    <row r="178" ht="14.25" customHeight="1">
      <c r="B178" s="31"/>
      <c r="C178" s="180"/>
      <c r="D178" s="31"/>
      <c r="E178" s="31"/>
      <c r="I178" s="31"/>
    </row>
    <row r="179" ht="14.25" customHeight="1">
      <c r="B179" s="31"/>
      <c r="C179" s="180"/>
      <c r="D179" s="31"/>
      <c r="E179" s="31"/>
      <c r="I179" s="31"/>
    </row>
    <row r="180" ht="14.25" customHeight="1">
      <c r="B180" s="31"/>
      <c r="C180" s="180"/>
      <c r="D180" s="31"/>
      <c r="E180" s="31"/>
      <c r="I180" s="31"/>
    </row>
    <row r="181" ht="14.25" customHeight="1">
      <c r="B181" s="31"/>
      <c r="C181" s="180"/>
      <c r="D181" s="31"/>
      <c r="E181" s="31"/>
      <c r="I181" s="31"/>
    </row>
    <row r="182" ht="14.25" customHeight="1">
      <c r="B182" s="31"/>
      <c r="C182" s="180"/>
      <c r="D182" s="31"/>
      <c r="E182" s="31"/>
      <c r="I182" s="31"/>
    </row>
    <row r="183" ht="14.25" customHeight="1">
      <c r="B183" s="31"/>
      <c r="C183" s="180"/>
      <c r="D183" s="31"/>
      <c r="E183" s="31"/>
      <c r="I183" s="31"/>
    </row>
    <row r="184" ht="14.25" customHeight="1">
      <c r="B184" s="31"/>
      <c r="C184" s="180"/>
      <c r="D184" s="31"/>
      <c r="E184" s="31"/>
      <c r="I184" s="31"/>
    </row>
    <row r="185" ht="14.25" customHeight="1">
      <c r="B185" s="31"/>
      <c r="C185" s="180"/>
      <c r="D185" s="31"/>
      <c r="E185" s="31"/>
      <c r="I185" s="31"/>
    </row>
    <row r="186" ht="14.25" customHeight="1">
      <c r="B186" s="31"/>
      <c r="C186" s="180"/>
      <c r="D186" s="31"/>
      <c r="E186" s="31"/>
      <c r="I186" s="31"/>
    </row>
    <row r="187" ht="14.25" customHeight="1">
      <c r="B187" s="31"/>
      <c r="C187" s="180"/>
      <c r="D187" s="31"/>
      <c r="E187" s="31"/>
      <c r="I187" s="31"/>
    </row>
    <row r="188" ht="14.25" customHeight="1">
      <c r="B188" s="31"/>
      <c r="C188" s="180"/>
      <c r="D188" s="31"/>
      <c r="E188" s="31"/>
      <c r="I188" s="31"/>
    </row>
    <row r="189" ht="14.25" customHeight="1">
      <c r="B189" s="31"/>
      <c r="C189" s="180"/>
      <c r="D189" s="31"/>
      <c r="E189" s="31"/>
      <c r="I189" s="31"/>
    </row>
    <row r="190" ht="14.25" customHeight="1">
      <c r="B190" s="31"/>
      <c r="C190" s="180"/>
      <c r="D190" s="31"/>
      <c r="E190" s="31"/>
      <c r="I190" s="31"/>
    </row>
    <row r="191" ht="14.25" customHeight="1">
      <c r="B191" s="31"/>
      <c r="C191" s="180"/>
      <c r="D191" s="31"/>
      <c r="E191" s="31"/>
      <c r="I191" s="31"/>
    </row>
    <row r="192" ht="14.25" customHeight="1">
      <c r="B192" s="31"/>
      <c r="C192" s="180"/>
      <c r="D192" s="31"/>
      <c r="E192" s="31"/>
      <c r="I192" s="31"/>
    </row>
    <row r="193" ht="14.25" customHeight="1">
      <c r="B193" s="31"/>
      <c r="C193" s="180"/>
      <c r="D193" s="31"/>
      <c r="E193" s="31"/>
      <c r="I193" s="31"/>
    </row>
    <row r="194" ht="14.25" customHeight="1">
      <c r="B194" s="31"/>
      <c r="C194" s="180"/>
      <c r="D194" s="31"/>
      <c r="E194" s="31"/>
      <c r="I194" s="31"/>
    </row>
    <row r="195" ht="14.25" customHeight="1">
      <c r="B195" s="31"/>
      <c r="C195" s="180"/>
      <c r="D195" s="31"/>
      <c r="E195" s="31"/>
      <c r="I195" s="31"/>
    </row>
    <row r="196" ht="14.25" customHeight="1">
      <c r="B196" s="31"/>
      <c r="C196" s="180"/>
      <c r="D196" s="31"/>
      <c r="E196" s="31"/>
      <c r="I196" s="31"/>
    </row>
    <row r="197" ht="14.25" customHeight="1">
      <c r="B197" s="31"/>
      <c r="C197" s="180"/>
      <c r="D197" s="31"/>
      <c r="E197" s="31"/>
      <c r="I197" s="31"/>
    </row>
    <row r="198" ht="14.25" customHeight="1">
      <c r="B198" s="31"/>
      <c r="C198" s="180"/>
      <c r="D198" s="31"/>
      <c r="E198" s="31"/>
      <c r="I198" s="31"/>
    </row>
    <row r="199" ht="14.25" customHeight="1">
      <c r="B199" s="31"/>
      <c r="C199" s="180"/>
      <c r="D199" s="31"/>
      <c r="E199" s="31"/>
      <c r="I199" s="31"/>
    </row>
    <row r="200" ht="14.25" customHeight="1">
      <c r="B200" s="31"/>
      <c r="C200" s="180"/>
      <c r="D200" s="31"/>
      <c r="E200" s="31"/>
      <c r="I200" s="31"/>
    </row>
    <row r="201" ht="14.25" customHeight="1">
      <c r="B201" s="31"/>
      <c r="C201" s="180"/>
      <c r="D201" s="31"/>
      <c r="E201" s="31"/>
      <c r="I201" s="31"/>
    </row>
    <row r="202" ht="14.25" customHeight="1">
      <c r="B202" s="31"/>
      <c r="C202" s="180"/>
      <c r="D202" s="31"/>
      <c r="E202" s="31"/>
      <c r="I202" s="31"/>
    </row>
    <row r="203" ht="14.25" customHeight="1">
      <c r="B203" s="31"/>
      <c r="C203" s="180"/>
      <c r="D203" s="31"/>
      <c r="E203" s="31"/>
      <c r="I203" s="31"/>
    </row>
    <row r="204" ht="14.25" customHeight="1">
      <c r="B204" s="31"/>
      <c r="C204" s="180"/>
      <c r="D204" s="31"/>
      <c r="E204" s="31"/>
      <c r="I204" s="31"/>
    </row>
    <row r="205" ht="14.25" customHeight="1">
      <c r="B205" s="31"/>
      <c r="C205" s="180"/>
      <c r="D205" s="31"/>
      <c r="E205" s="31"/>
      <c r="I205" s="31"/>
    </row>
    <row r="206" ht="14.25" customHeight="1">
      <c r="B206" s="31"/>
      <c r="C206" s="180"/>
      <c r="D206" s="31"/>
      <c r="E206" s="31"/>
      <c r="I206" s="31"/>
    </row>
    <row r="207" ht="14.25" customHeight="1">
      <c r="B207" s="31"/>
      <c r="C207" s="180"/>
      <c r="D207" s="31"/>
      <c r="E207" s="31"/>
      <c r="I207" s="31"/>
    </row>
    <row r="208" ht="14.25" customHeight="1">
      <c r="B208" s="31"/>
      <c r="C208" s="180"/>
      <c r="D208" s="31"/>
      <c r="E208" s="31"/>
      <c r="I208" s="31"/>
    </row>
    <row r="209" ht="14.25" customHeight="1">
      <c r="B209" s="31"/>
      <c r="C209" s="180"/>
      <c r="D209" s="31"/>
      <c r="E209" s="31"/>
      <c r="I209" s="31"/>
    </row>
    <row r="210" ht="14.25" customHeight="1">
      <c r="B210" s="31"/>
      <c r="C210" s="180"/>
      <c r="D210" s="31"/>
      <c r="E210" s="31"/>
      <c r="I210" s="31"/>
    </row>
    <row r="211" ht="14.25" customHeight="1">
      <c r="B211" s="31"/>
      <c r="C211" s="180"/>
      <c r="D211" s="31"/>
      <c r="E211" s="31"/>
      <c r="I211" s="31"/>
    </row>
    <row r="212" ht="14.25" customHeight="1">
      <c r="B212" s="31"/>
      <c r="C212" s="180"/>
      <c r="D212" s="31"/>
      <c r="E212" s="31"/>
      <c r="I212" s="31"/>
    </row>
    <row r="213" ht="14.25" customHeight="1">
      <c r="B213" s="31"/>
      <c r="C213" s="180"/>
      <c r="D213" s="31"/>
      <c r="E213" s="31"/>
      <c r="I213" s="31"/>
    </row>
    <row r="214" ht="14.25" customHeight="1">
      <c r="B214" s="31"/>
      <c r="C214" s="180"/>
      <c r="D214" s="31"/>
      <c r="E214" s="31"/>
      <c r="I214" s="31"/>
    </row>
    <row r="215" ht="14.25" customHeight="1">
      <c r="B215" s="31"/>
      <c r="C215" s="180"/>
      <c r="D215" s="31"/>
      <c r="E215" s="31"/>
      <c r="I215" s="31"/>
    </row>
    <row r="216" ht="14.25" customHeight="1">
      <c r="B216" s="31"/>
      <c r="C216" s="180"/>
      <c r="D216" s="31"/>
      <c r="E216" s="31"/>
      <c r="I216" s="31"/>
    </row>
    <row r="217" ht="14.25" customHeight="1">
      <c r="B217" s="31"/>
      <c r="C217" s="180"/>
      <c r="D217" s="31"/>
      <c r="E217" s="31"/>
      <c r="I217" s="31"/>
    </row>
    <row r="218" ht="14.25" customHeight="1">
      <c r="B218" s="31"/>
      <c r="C218" s="180"/>
      <c r="D218" s="31"/>
      <c r="E218" s="31"/>
      <c r="I218" s="31"/>
    </row>
    <row r="219" ht="14.25" customHeight="1">
      <c r="B219" s="31"/>
      <c r="C219" s="180"/>
      <c r="D219" s="31"/>
      <c r="E219" s="31"/>
      <c r="I219" s="31"/>
    </row>
    <row r="220" ht="14.25" customHeight="1">
      <c r="B220" s="31"/>
      <c r="C220" s="180"/>
      <c r="D220" s="31"/>
      <c r="E220" s="31"/>
      <c r="I220" s="31"/>
    </row>
    <row r="221" ht="14.25" customHeight="1">
      <c r="B221" s="31"/>
      <c r="C221" s="180"/>
      <c r="D221" s="31"/>
      <c r="E221" s="31"/>
      <c r="I221" s="31"/>
    </row>
    <row r="222" ht="14.25" customHeight="1">
      <c r="B222" s="31"/>
      <c r="C222" s="180"/>
      <c r="D222" s="31"/>
      <c r="E222" s="31"/>
      <c r="I222" s="31"/>
    </row>
    <row r="223" ht="14.25" customHeight="1">
      <c r="B223" s="31"/>
      <c r="C223" s="180"/>
      <c r="D223" s="31"/>
      <c r="E223" s="31"/>
      <c r="I223" s="31"/>
    </row>
    <row r="224" ht="14.25" customHeight="1">
      <c r="B224" s="31"/>
      <c r="C224" s="180"/>
      <c r="D224" s="31"/>
      <c r="E224" s="31"/>
      <c r="I224" s="31"/>
    </row>
    <row r="225" ht="14.25" customHeight="1">
      <c r="B225" s="31"/>
      <c r="C225" s="180"/>
      <c r="D225" s="31"/>
      <c r="E225" s="31"/>
      <c r="I225" s="31"/>
    </row>
    <row r="226" ht="14.25" customHeight="1">
      <c r="B226" s="31"/>
      <c r="C226" s="180"/>
      <c r="D226" s="31"/>
      <c r="E226" s="31"/>
      <c r="I226" s="31"/>
    </row>
    <row r="227" ht="14.25" customHeight="1">
      <c r="B227" s="31"/>
      <c r="C227" s="180"/>
      <c r="D227" s="31"/>
      <c r="E227" s="31"/>
      <c r="I227" s="31"/>
    </row>
    <row r="228" ht="14.25" customHeight="1">
      <c r="B228" s="31"/>
      <c r="C228" s="180"/>
      <c r="D228" s="31"/>
      <c r="E228" s="31"/>
      <c r="I228" s="31"/>
    </row>
    <row r="229" ht="14.25" customHeight="1">
      <c r="B229" s="31"/>
      <c r="C229" s="180"/>
      <c r="D229" s="31"/>
      <c r="E229" s="31"/>
      <c r="I229" s="31"/>
    </row>
    <row r="230" ht="14.25" customHeight="1">
      <c r="B230" s="31"/>
      <c r="C230" s="180"/>
      <c r="D230" s="31"/>
      <c r="E230" s="31"/>
      <c r="I230" s="31"/>
    </row>
    <row r="231" ht="14.25" customHeight="1">
      <c r="B231" s="31"/>
      <c r="C231" s="180"/>
      <c r="D231" s="31"/>
      <c r="E231" s="31"/>
      <c r="I231" s="31"/>
    </row>
    <row r="232" ht="14.25" customHeight="1">
      <c r="B232" s="31"/>
      <c r="C232" s="180"/>
      <c r="D232" s="31"/>
      <c r="E232" s="31"/>
      <c r="I232" s="31"/>
    </row>
    <row r="233" ht="14.25" customHeight="1">
      <c r="B233" s="31"/>
      <c r="C233" s="180"/>
      <c r="D233" s="31"/>
      <c r="E233" s="31"/>
      <c r="I233" s="31"/>
    </row>
    <row r="234" ht="14.25" customHeight="1">
      <c r="B234" s="31"/>
      <c r="C234" s="180"/>
      <c r="D234" s="31"/>
      <c r="E234" s="31"/>
      <c r="I234" s="31"/>
    </row>
    <row r="235" ht="14.25" customHeight="1">
      <c r="B235" s="31"/>
      <c r="C235" s="180"/>
      <c r="D235" s="31"/>
      <c r="E235" s="31"/>
      <c r="I235" s="31"/>
    </row>
    <row r="236" ht="14.25" customHeight="1">
      <c r="B236" s="31"/>
      <c r="C236" s="180"/>
      <c r="D236" s="31"/>
      <c r="E236" s="31"/>
      <c r="I236" s="31"/>
    </row>
    <row r="237" ht="14.25" customHeight="1">
      <c r="B237" s="31"/>
      <c r="C237" s="180"/>
      <c r="D237" s="31"/>
      <c r="E237" s="31"/>
      <c r="I237" s="31"/>
    </row>
    <row r="238" ht="14.25" customHeight="1">
      <c r="B238" s="31"/>
      <c r="C238" s="180"/>
      <c r="D238" s="31"/>
      <c r="E238" s="31"/>
      <c r="I238" s="31"/>
    </row>
    <row r="239" ht="14.25" customHeight="1">
      <c r="B239" s="31"/>
      <c r="C239" s="180"/>
      <c r="D239" s="31"/>
      <c r="E239" s="31"/>
      <c r="I239" s="31"/>
    </row>
    <row r="240" ht="14.25" customHeight="1">
      <c r="B240" s="31"/>
      <c r="C240" s="180"/>
      <c r="D240" s="31"/>
      <c r="E240" s="31"/>
      <c r="I240" s="31"/>
    </row>
    <row r="241" ht="14.25" customHeight="1">
      <c r="B241" s="31"/>
      <c r="C241" s="180"/>
      <c r="D241" s="31"/>
      <c r="E241" s="31"/>
      <c r="I241" s="31"/>
    </row>
    <row r="242" ht="14.25" customHeight="1">
      <c r="B242" s="31"/>
      <c r="C242" s="180"/>
      <c r="D242" s="31"/>
      <c r="E242" s="31"/>
      <c r="I242" s="31"/>
    </row>
    <row r="243" ht="14.25" customHeight="1">
      <c r="B243" s="31"/>
      <c r="C243" s="180"/>
      <c r="D243" s="31"/>
      <c r="E243" s="31"/>
      <c r="I243" s="31"/>
    </row>
    <row r="244" ht="14.25" customHeight="1">
      <c r="B244" s="31"/>
      <c r="C244" s="180"/>
      <c r="D244" s="31"/>
      <c r="E244" s="31"/>
      <c r="I244" s="31"/>
    </row>
    <row r="245" ht="14.25" customHeight="1">
      <c r="B245" s="31"/>
      <c r="C245" s="180"/>
      <c r="D245" s="31"/>
      <c r="E245" s="31"/>
      <c r="I245" s="31"/>
    </row>
    <row r="246" ht="14.25" customHeight="1">
      <c r="B246" s="31"/>
      <c r="C246" s="180"/>
      <c r="D246" s="31"/>
      <c r="E246" s="31"/>
      <c r="I246" s="31"/>
    </row>
    <row r="247" ht="14.25" customHeight="1">
      <c r="B247" s="31"/>
      <c r="C247" s="180"/>
      <c r="D247" s="31"/>
      <c r="E247" s="31"/>
      <c r="I247" s="31"/>
    </row>
    <row r="248" ht="14.25" customHeight="1">
      <c r="B248" s="31"/>
      <c r="C248" s="180"/>
      <c r="D248" s="31"/>
      <c r="E248" s="31"/>
      <c r="I248" s="31"/>
    </row>
    <row r="249" ht="14.25" customHeight="1">
      <c r="B249" s="31"/>
      <c r="C249" s="180"/>
      <c r="D249" s="31"/>
      <c r="E249" s="31"/>
      <c r="I249" s="31"/>
    </row>
    <row r="250" ht="14.25" customHeight="1">
      <c r="B250" s="31"/>
      <c r="C250" s="180"/>
      <c r="D250" s="31"/>
      <c r="E250" s="31"/>
      <c r="I250" s="31"/>
    </row>
    <row r="251" ht="14.25" customHeight="1">
      <c r="B251" s="31"/>
      <c r="C251" s="180"/>
      <c r="D251" s="31"/>
      <c r="E251" s="31"/>
      <c r="I251" s="31"/>
    </row>
    <row r="252" ht="14.25" customHeight="1">
      <c r="B252" s="31"/>
      <c r="C252" s="180"/>
      <c r="D252" s="31"/>
      <c r="E252" s="31"/>
      <c r="I252" s="31"/>
    </row>
    <row r="253" ht="14.25" customHeight="1">
      <c r="B253" s="31"/>
      <c r="C253" s="180"/>
      <c r="D253" s="31"/>
      <c r="E253" s="31"/>
      <c r="I253" s="31"/>
    </row>
    <row r="254" ht="14.25" customHeight="1">
      <c r="B254" s="31"/>
      <c r="C254" s="180"/>
      <c r="D254" s="31"/>
      <c r="E254" s="31"/>
      <c r="I254" s="31"/>
    </row>
    <row r="255" ht="14.25" customHeight="1">
      <c r="B255" s="31"/>
      <c r="C255" s="180"/>
      <c r="D255" s="31"/>
      <c r="E255" s="31"/>
      <c r="I255" s="31"/>
    </row>
    <row r="256" ht="14.25" customHeight="1">
      <c r="B256" s="31"/>
      <c r="C256" s="180"/>
      <c r="D256" s="31"/>
      <c r="E256" s="31"/>
      <c r="I256" s="31"/>
    </row>
    <row r="257" ht="14.25" customHeight="1">
      <c r="B257" s="31"/>
      <c r="C257" s="180"/>
      <c r="D257" s="31"/>
      <c r="E257" s="31"/>
      <c r="I257" s="31"/>
    </row>
    <row r="258" ht="14.25" customHeight="1">
      <c r="B258" s="31"/>
      <c r="C258" s="180"/>
      <c r="D258" s="31"/>
      <c r="E258" s="31"/>
      <c r="I258" s="31"/>
    </row>
    <row r="259" ht="14.25" customHeight="1">
      <c r="B259" s="31"/>
      <c r="C259" s="180"/>
      <c r="D259" s="31"/>
      <c r="E259" s="31"/>
      <c r="I259" s="31"/>
    </row>
    <row r="260" ht="14.25" customHeight="1">
      <c r="B260" s="31"/>
      <c r="C260" s="180"/>
      <c r="D260" s="31"/>
      <c r="E260" s="31"/>
      <c r="I260" s="31"/>
    </row>
    <row r="261" ht="14.25" customHeight="1">
      <c r="B261" s="31"/>
      <c r="C261" s="180"/>
      <c r="D261" s="31"/>
      <c r="E261" s="31"/>
      <c r="I261" s="31"/>
    </row>
    <row r="262" ht="14.25" customHeight="1">
      <c r="B262" s="31"/>
      <c r="C262" s="180"/>
      <c r="D262" s="31"/>
      <c r="E262" s="31"/>
      <c r="I262" s="31"/>
    </row>
    <row r="263" ht="14.25" customHeight="1">
      <c r="B263" s="31"/>
      <c r="C263" s="180"/>
      <c r="D263" s="31"/>
      <c r="E263" s="31"/>
      <c r="I263" s="31"/>
    </row>
    <row r="264" ht="14.25" customHeight="1">
      <c r="B264" s="31"/>
      <c r="C264" s="180"/>
      <c r="D264" s="31"/>
      <c r="E264" s="31"/>
      <c r="I264" s="31"/>
    </row>
    <row r="265" ht="14.25" customHeight="1">
      <c r="B265" s="31"/>
      <c r="C265" s="180"/>
      <c r="D265" s="31"/>
      <c r="E265" s="31"/>
      <c r="I265" s="31"/>
    </row>
    <row r="266" ht="14.25" customHeight="1">
      <c r="B266" s="31"/>
      <c r="C266" s="180"/>
      <c r="D266" s="31"/>
      <c r="E266" s="31"/>
      <c r="I266" s="31"/>
    </row>
    <row r="267" ht="14.25" customHeight="1">
      <c r="B267" s="31"/>
      <c r="C267" s="180"/>
      <c r="D267" s="31"/>
      <c r="E267" s="31"/>
      <c r="I267" s="31"/>
    </row>
    <row r="268" ht="14.25" customHeight="1">
      <c r="B268" s="31"/>
      <c r="C268" s="180"/>
      <c r="D268" s="31"/>
      <c r="E268" s="31"/>
      <c r="I268" s="31"/>
    </row>
    <row r="269" ht="14.25" customHeight="1">
      <c r="B269" s="31"/>
      <c r="C269" s="180"/>
      <c r="D269" s="31"/>
      <c r="E269" s="31"/>
      <c r="I269" s="31"/>
    </row>
    <row r="270" ht="14.25" customHeight="1">
      <c r="B270" s="31"/>
      <c r="C270" s="180"/>
      <c r="D270" s="31"/>
      <c r="E270" s="31"/>
      <c r="I270" s="31"/>
    </row>
    <row r="271" ht="14.25" customHeight="1">
      <c r="B271" s="31"/>
      <c r="C271" s="180"/>
      <c r="D271" s="31"/>
      <c r="E271" s="31"/>
      <c r="I271" s="31"/>
    </row>
    <row r="272" ht="14.25" customHeight="1">
      <c r="B272" s="31"/>
      <c r="C272" s="180"/>
      <c r="D272" s="31"/>
      <c r="E272" s="31"/>
      <c r="I272" s="31"/>
    </row>
    <row r="273" ht="14.25" customHeight="1">
      <c r="B273" s="31"/>
      <c r="C273" s="180"/>
      <c r="D273" s="31"/>
      <c r="E273" s="31"/>
      <c r="I273" s="31"/>
    </row>
    <row r="274" ht="14.25" customHeight="1">
      <c r="B274" s="31"/>
      <c r="C274" s="180"/>
      <c r="D274" s="31"/>
      <c r="E274" s="31"/>
      <c r="I274" s="31"/>
    </row>
    <row r="275" ht="14.25" customHeight="1">
      <c r="B275" s="31"/>
      <c r="C275" s="180"/>
      <c r="D275" s="31"/>
      <c r="E275" s="31"/>
      <c r="I275" s="31"/>
    </row>
    <row r="276" ht="14.25" customHeight="1">
      <c r="B276" s="31"/>
      <c r="C276" s="180"/>
      <c r="D276" s="31"/>
      <c r="E276" s="31"/>
      <c r="I276" s="31"/>
    </row>
    <row r="277" ht="14.25" customHeight="1">
      <c r="B277" s="31"/>
      <c r="C277" s="180"/>
      <c r="D277" s="31"/>
      <c r="E277" s="31"/>
      <c r="I277" s="31"/>
    </row>
    <row r="278" ht="14.25" customHeight="1">
      <c r="B278" s="31"/>
      <c r="C278" s="180"/>
      <c r="D278" s="31"/>
      <c r="E278" s="31"/>
      <c r="I278" s="31"/>
    </row>
    <row r="279" ht="14.25" customHeight="1">
      <c r="B279" s="31"/>
      <c r="C279" s="180"/>
      <c r="D279" s="31"/>
      <c r="E279" s="31"/>
      <c r="I279" s="31"/>
    </row>
    <row r="280" ht="14.25" customHeight="1">
      <c r="B280" s="31"/>
      <c r="C280" s="180"/>
      <c r="D280" s="31"/>
      <c r="E280" s="31"/>
      <c r="I280" s="31"/>
    </row>
    <row r="281" ht="14.25" customHeight="1">
      <c r="B281" s="31"/>
      <c r="C281" s="180"/>
      <c r="D281" s="31"/>
      <c r="E281" s="31"/>
      <c r="I281" s="31"/>
    </row>
    <row r="282" ht="14.25" customHeight="1">
      <c r="B282" s="31"/>
      <c r="C282" s="180"/>
      <c r="D282" s="31"/>
      <c r="E282" s="31"/>
      <c r="I282" s="31"/>
    </row>
    <row r="283" ht="14.25" customHeight="1">
      <c r="B283" s="31"/>
      <c r="C283" s="180"/>
      <c r="D283" s="31"/>
      <c r="E283" s="31"/>
      <c r="I283" s="31"/>
    </row>
    <row r="284" ht="14.25" customHeight="1">
      <c r="B284" s="31"/>
      <c r="C284" s="180"/>
      <c r="D284" s="31"/>
      <c r="E284" s="31"/>
      <c r="I284" s="31"/>
    </row>
    <row r="285" ht="14.25" customHeight="1">
      <c r="B285" s="31"/>
      <c r="C285" s="180"/>
      <c r="D285" s="31"/>
      <c r="E285" s="31"/>
      <c r="I285" s="31"/>
    </row>
    <row r="286" ht="14.25" customHeight="1">
      <c r="B286" s="31"/>
      <c r="C286" s="180"/>
      <c r="D286" s="31"/>
      <c r="E286" s="31"/>
      <c r="I286" s="31"/>
    </row>
    <row r="287" ht="14.25" customHeight="1">
      <c r="B287" s="31"/>
      <c r="C287" s="180"/>
      <c r="D287" s="31"/>
      <c r="E287" s="31"/>
      <c r="I287" s="31"/>
    </row>
    <row r="288" ht="14.25" customHeight="1">
      <c r="B288" s="31"/>
      <c r="C288" s="180"/>
      <c r="D288" s="31"/>
      <c r="E288" s="31"/>
      <c r="I288" s="31"/>
    </row>
    <row r="289" ht="14.25" customHeight="1">
      <c r="B289" s="31"/>
      <c r="C289" s="180"/>
      <c r="D289" s="31"/>
      <c r="E289" s="31"/>
      <c r="I289" s="31"/>
    </row>
    <row r="290" ht="14.25" customHeight="1">
      <c r="B290" s="31"/>
      <c r="C290" s="180"/>
      <c r="D290" s="31"/>
      <c r="E290" s="31"/>
      <c r="I290" s="31"/>
    </row>
    <row r="291" ht="14.25" customHeight="1">
      <c r="B291" s="31"/>
      <c r="C291" s="180"/>
      <c r="D291" s="31"/>
      <c r="E291" s="31"/>
      <c r="I291" s="31"/>
    </row>
    <row r="292" ht="14.25" customHeight="1">
      <c r="B292" s="31"/>
      <c r="C292" s="180"/>
      <c r="D292" s="31"/>
      <c r="E292" s="31"/>
      <c r="I292" s="31"/>
    </row>
    <row r="293" ht="14.25" customHeight="1">
      <c r="B293" s="31"/>
      <c r="C293" s="180"/>
      <c r="D293" s="31"/>
      <c r="E293" s="31"/>
      <c r="I293" s="31"/>
    </row>
    <row r="294" ht="14.25" customHeight="1">
      <c r="B294" s="31"/>
      <c r="C294" s="180"/>
      <c r="D294" s="31"/>
      <c r="E294" s="31"/>
      <c r="I294" s="31"/>
    </row>
    <row r="295" ht="14.25" customHeight="1">
      <c r="B295" s="31"/>
      <c r="C295" s="180"/>
      <c r="D295" s="31"/>
      <c r="E295" s="31"/>
      <c r="I295" s="31"/>
    </row>
    <row r="296" ht="14.25" customHeight="1">
      <c r="B296" s="31"/>
      <c r="C296" s="180"/>
      <c r="D296" s="31"/>
      <c r="E296" s="31"/>
      <c r="I296" s="31"/>
    </row>
    <row r="297" ht="14.25" customHeight="1">
      <c r="B297" s="31"/>
      <c r="C297" s="180"/>
      <c r="D297" s="31"/>
      <c r="E297" s="31"/>
      <c r="I297" s="31"/>
    </row>
    <row r="298" ht="14.25" customHeight="1">
      <c r="B298" s="31"/>
      <c r="C298" s="180"/>
      <c r="D298" s="31"/>
      <c r="E298" s="31"/>
      <c r="I298" s="31"/>
    </row>
    <row r="299" ht="14.25" customHeight="1">
      <c r="B299" s="31"/>
      <c r="C299" s="180"/>
      <c r="D299" s="31"/>
      <c r="E299" s="31"/>
      <c r="I299" s="31"/>
    </row>
    <row r="300" ht="14.25" customHeight="1">
      <c r="B300" s="31"/>
      <c r="C300" s="180"/>
      <c r="D300" s="31"/>
      <c r="E300" s="31"/>
      <c r="I300" s="31"/>
    </row>
    <row r="301" ht="14.25" customHeight="1">
      <c r="B301" s="31"/>
      <c r="C301" s="180"/>
      <c r="D301" s="31"/>
      <c r="E301" s="31"/>
      <c r="I301" s="31"/>
    </row>
    <row r="302" ht="14.25" customHeight="1">
      <c r="B302" s="31"/>
      <c r="C302" s="180"/>
      <c r="D302" s="31"/>
      <c r="E302" s="31"/>
      <c r="I302" s="31"/>
    </row>
    <row r="303" ht="14.25" customHeight="1">
      <c r="B303" s="31"/>
      <c r="C303" s="180"/>
      <c r="D303" s="31"/>
      <c r="E303" s="31"/>
      <c r="I303" s="31"/>
    </row>
    <row r="304" ht="14.25" customHeight="1">
      <c r="B304" s="31"/>
      <c r="C304" s="180"/>
      <c r="D304" s="31"/>
      <c r="E304" s="31"/>
      <c r="I304" s="31"/>
    </row>
    <row r="305" ht="14.25" customHeight="1">
      <c r="B305" s="31"/>
      <c r="C305" s="180"/>
      <c r="D305" s="31"/>
      <c r="E305" s="31"/>
      <c r="I305" s="31"/>
    </row>
    <row r="306" ht="14.25" customHeight="1">
      <c r="B306" s="31"/>
      <c r="C306" s="180"/>
      <c r="D306" s="31"/>
      <c r="E306" s="31"/>
      <c r="I306" s="31"/>
    </row>
    <row r="307" ht="14.25" customHeight="1">
      <c r="B307" s="31"/>
      <c r="C307" s="180"/>
      <c r="D307" s="31"/>
      <c r="E307" s="31"/>
      <c r="I307" s="31"/>
    </row>
    <row r="308" ht="14.25" customHeight="1">
      <c r="B308" s="31"/>
      <c r="C308" s="180"/>
      <c r="D308" s="31"/>
      <c r="E308" s="31"/>
      <c r="I308" s="31"/>
    </row>
    <row r="309" ht="14.25" customHeight="1">
      <c r="B309" s="31"/>
      <c r="C309" s="180"/>
      <c r="D309" s="31"/>
      <c r="E309" s="31"/>
      <c r="I309" s="31"/>
    </row>
    <row r="310" ht="14.25" customHeight="1">
      <c r="B310" s="31"/>
      <c r="C310" s="180"/>
      <c r="D310" s="31"/>
      <c r="E310" s="31"/>
      <c r="I310" s="31"/>
    </row>
    <row r="311" ht="14.25" customHeight="1">
      <c r="B311" s="31"/>
      <c r="C311" s="180"/>
      <c r="D311" s="31"/>
      <c r="E311" s="31"/>
      <c r="I311" s="31"/>
    </row>
    <row r="312" ht="14.25" customHeight="1">
      <c r="B312" s="31"/>
      <c r="C312" s="180"/>
      <c r="D312" s="31"/>
      <c r="E312" s="31"/>
      <c r="I312" s="31"/>
    </row>
    <row r="313" ht="14.25" customHeight="1">
      <c r="B313" s="31"/>
      <c r="C313" s="180"/>
      <c r="D313" s="31"/>
      <c r="E313" s="31"/>
      <c r="I313" s="31"/>
    </row>
    <row r="314" ht="14.25" customHeight="1">
      <c r="B314" s="31"/>
      <c r="C314" s="180"/>
      <c r="D314" s="31"/>
      <c r="E314" s="31"/>
      <c r="I314" s="31"/>
    </row>
    <row r="315" ht="14.25" customHeight="1">
      <c r="B315" s="31"/>
      <c r="C315" s="180"/>
      <c r="D315" s="31"/>
      <c r="E315" s="31"/>
      <c r="I315" s="31"/>
    </row>
    <row r="316" ht="14.25" customHeight="1">
      <c r="B316" s="31"/>
      <c r="C316" s="180"/>
      <c r="D316" s="31"/>
      <c r="E316" s="31"/>
      <c r="I316" s="31"/>
    </row>
    <row r="317" ht="14.25" customHeight="1">
      <c r="B317" s="31"/>
      <c r="C317" s="180"/>
      <c r="D317" s="31"/>
      <c r="E317" s="31"/>
      <c r="I317" s="31"/>
    </row>
    <row r="318" ht="14.25" customHeight="1">
      <c r="B318" s="31"/>
      <c r="C318" s="180"/>
      <c r="D318" s="31"/>
      <c r="E318" s="31"/>
      <c r="I318" s="31"/>
    </row>
    <row r="319" ht="14.25" customHeight="1">
      <c r="B319" s="31"/>
      <c r="C319" s="180"/>
      <c r="D319" s="31"/>
      <c r="E319" s="31"/>
      <c r="I319" s="31"/>
    </row>
    <row r="320" ht="14.25" customHeight="1">
      <c r="B320" s="31"/>
      <c r="C320" s="180"/>
      <c r="D320" s="31"/>
      <c r="E320" s="31"/>
      <c r="I320" s="31"/>
    </row>
    <row r="321" ht="14.25" customHeight="1">
      <c r="B321" s="31"/>
      <c r="C321" s="180"/>
      <c r="D321" s="31"/>
      <c r="E321" s="31"/>
      <c r="I321" s="31"/>
    </row>
    <row r="322" ht="14.25" customHeight="1">
      <c r="B322" s="31"/>
      <c r="C322" s="180"/>
      <c r="D322" s="31"/>
      <c r="E322" s="31"/>
      <c r="I322" s="31"/>
    </row>
    <row r="323" ht="14.25" customHeight="1">
      <c r="B323" s="31"/>
      <c r="C323" s="180"/>
      <c r="D323" s="31"/>
      <c r="E323" s="31"/>
      <c r="I323" s="31"/>
    </row>
    <row r="324" ht="14.25" customHeight="1">
      <c r="B324" s="31"/>
      <c r="C324" s="180"/>
      <c r="D324" s="31"/>
      <c r="E324" s="31"/>
      <c r="I324" s="31"/>
    </row>
    <row r="325" ht="14.25" customHeight="1">
      <c r="B325" s="31"/>
      <c r="C325" s="180"/>
      <c r="D325" s="31"/>
      <c r="E325" s="31"/>
      <c r="I325" s="31"/>
    </row>
    <row r="326" ht="14.25" customHeight="1">
      <c r="B326" s="31"/>
      <c r="C326" s="180"/>
      <c r="D326" s="31"/>
      <c r="E326" s="31"/>
      <c r="I326" s="31"/>
    </row>
    <row r="327" ht="14.25" customHeight="1">
      <c r="B327" s="31"/>
      <c r="C327" s="180"/>
      <c r="D327" s="31"/>
      <c r="E327" s="31"/>
      <c r="I327" s="31"/>
    </row>
    <row r="328" ht="14.25" customHeight="1">
      <c r="B328" s="31"/>
      <c r="C328" s="180"/>
      <c r="D328" s="31"/>
      <c r="E328" s="31"/>
      <c r="I328" s="31"/>
    </row>
    <row r="329" ht="14.25" customHeight="1">
      <c r="B329" s="31"/>
      <c r="C329" s="180"/>
      <c r="D329" s="31"/>
      <c r="E329" s="31"/>
      <c r="I329" s="31"/>
    </row>
    <row r="330" ht="14.25" customHeight="1">
      <c r="B330" s="31"/>
      <c r="C330" s="180"/>
      <c r="D330" s="31"/>
      <c r="E330" s="31"/>
      <c r="I330" s="31"/>
    </row>
    <row r="331" ht="14.25" customHeight="1">
      <c r="B331" s="31"/>
      <c r="C331" s="180"/>
      <c r="D331" s="31"/>
      <c r="E331" s="31"/>
      <c r="I331" s="31"/>
    </row>
    <row r="332" ht="14.25" customHeight="1">
      <c r="B332" s="31"/>
      <c r="C332" s="180"/>
      <c r="D332" s="31"/>
      <c r="E332" s="31"/>
      <c r="I332" s="31"/>
    </row>
    <row r="333" ht="14.25" customHeight="1">
      <c r="B333" s="31"/>
      <c r="C333" s="180"/>
      <c r="D333" s="31"/>
      <c r="E333" s="31"/>
      <c r="I333" s="31"/>
    </row>
    <row r="334" ht="14.25" customHeight="1">
      <c r="B334" s="31"/>
      <c r="C334" s="180"/>
      <c r="D334" s="31"/>
      <c r="E334" s="31"/>
      <c r="I334" s="31"/>
    </row>
    <row r="335" ht="14.25" customHeight="1">
      <c r="B335" s="31"/>
      <c r="C335" s="180"/>
      <c r="D335" s="31"/>
      <c r="E335" s="31"/>
      <c r="I335" s="31"/>
    </row>
    <row r="336" ht="14.25" customHeight="1">
      <c r="B336" s="31"/>
      <c r="C336" s="180"/>
      <c r="D336" s="31"/>
      <c r="E336" s="31"/>
      <c r="I336" s="31"/>
    </row>
    <row r="337" ht="14.25" customHeight="1">
      <c r="B337" s="31"/>
      <c r="C337" s="180"/>
      <c r="D337" s="31"/>
      <c r="E337" s="31"/>
      <c r="I337" s="31"/>
    </row>
    <row r="338" ht="14.25" customHeight="1">
      <c r="B338" s="31"/>
      <c r="C338" s="180"/>
      <c r="D338" s="31"/>
      <c r="E338" s="31"/>
      <c r="I338" s="31"/>
    </row>
    <row r="339" ht="14.25" customHeight="1">
      <c r="B339" s="31"/>
      <c r="C339" s="180"/>
      <c r="D339" s="31"/>
      <c r="E339" s="31"/>
      <c r="I339" s="31"/>
    </row>
    <row r="340" ht="14.25" customHeight="1">
      <c r="B340" s="31"/>
      <c r="C340" s="180"/>
      <c r="D340" s="31"/>
      <c r="E340" s="31"/>
      <c r="I340" s="31"/>
    </row>
    <row r="341" ht="14.25" customHeight="1">
      <c r="B341" s="31"/>
      <c r="C341" s="180"/>
      <c r="D341" s="31"/>
      <c r="E341" s="31"/>
      <c r="I341" s="31"/>
    </row>
    <row r="342" ht="14.25" customHeight="1">
      <c r="B342" s="31"/>
      <c r="C342" s="180"/>
      <c r="D342" s="31"/>
      <c r="E342" s="31"/>
      <c r="I342" s="31"/>
    </row>
    <row r="343" ht="14.25" customHeight="1">
      <c r="B343" s="31"/>
      <c r="C343" s="180"/>
      <c r="D343" s="31"/>
      <c r="E343" s="31"/>
      <c r="I343" s="31"/>
    </row>
    <row r="344" ht="14.25" customHeight="1">
      <c r="B344" s="31"/>
      <c r="C344" s="180"/>
      <c r="D344" s="31"/>
      <c r="E344" s="31"/>
      <c r="I344" s="31"/>
    </row>
    <row r="345" ht="14.25" customHeight="1">
      <c r="B345" s="31"/>
      <c r="C345" s="180"/>
      <c r="D345" s="31"/>
      <c r="E345" s="31"/>
      <c r="I345" s="31"/>
    </row>
    <row r="346" ht="14.25" customHeight="1">
      <c r="B346" s="31"/>
      <c r="C346" s="180"/>
      <c r="D346" s="31"/>
      <c r="E346" s="31"/>
      <c r="I346" s="31"/>
    </row>
    <row r="347" ht="14.25" customHeight="1">
      <c r="B347" s="31"/>
      <c r="C347" s="180"/>
      <c r="D347" s="31"/>
      <c r="E347" s="31"/>
      <c r="I347" s="31"/>
    </row>
    <row r="348" ht="14.25" customHeight="1">
      <c r="B348" s="31"/>
      <c r="C348" s="180"/>
      <c r="D348" s="31"/>
      <c r="E348" s="31"/>
      <c r="I348" s="31"/>
    </row>
    <row r="349" ht="14.25" customHeight="1">
      <c r="B349" s="31"/>
      <c r="C349" s="180"/>
      <c r="D349" s="31"/>
      <c r="E349" s="31"/>
      <c r="I349" s="31"/>
    </row>
    <row r="350" ht="14.25" customHeight="1">
      <c r="B350" s="31"/>
      <c r="C350" s="180"/>
      <c r="D350" s="31"/>
      <c r="E350" s="31"/>
      <c r="I350" s="31"/>
    </row>
    <row r="351" ht="14.25" customHeight="1">
      <c r="B351" s="31"/>
      <c r="C351" s="180"/>
      <c r="D351" s="31"/>
      <c r="E351" s="31"/>
      <c r="I351" s="31"/>
    </row>
    <row r="352" ht="14.25" customHeight="1">
      <c r="B352" s="31"/>
      <c r="C352" s="180"/>
      <c r="D352" s="31"/>
      <c r="E352" s="31"/>
      <c r="I352" s="31"/>
    </row>
    <row r="353" ht="14.25" customHeight="1">
      <c r="B353" s="31"/>
      <c r="C353" s="180"/>
      <c r="D353" s="31"/>
      <c r="E353" s="31"/>
      <c r="I353" s="31"/>
    </row>
    <row r="354" ht="14.25" customHeight="1">
      <c r="B354" s="31"/>
      <c r="C354" s="180"/>
      <c r="D354" s="31"/>
      <c r="E354" s="31"/>
      <c r="I354" s="31"/>
    </row>
    <row r="355" ht="14.25" customHeight="1">
      <c r="B355" s="31"/>
      <c r="C355" s="180"/>
      <c r="D355" s="31"/>
      <c r="E355" s="31"/>
      <c r="I355" s="31"/>
    </row>
    <row r="356" ht="14.25" customHeight="1">
      <c r="B356" s="31"/>
      <c r="C356" s="180"/>
      <c r="D356" s="31"/>
      <c r="E356" s="31"/>
      <c r="I356" s="31"/>
    </row>
    <row r="357" ht="14.25" customHeight="1">
      <c r="B357" s="31"/>
      <c r="C357" s="180"/>
      <c r="D357" s="31"/>
      <c r="E357" s="31"/>
      <c r="I357" s="31"/>
    </row>
    <row r="358" ht="14.25" customHeight="1">
      <c r="B358" s="31"/>
      <c r="C358" s="180"/>
      <c r="D358" s="31"/>
      <c r="E358" s="31"/>
      <c r="I358" s="31"/>
    </row>
    <row r="359" ht="14.25" customHeight="1">
      <c r="B359" s="31"/>
      <c r="C359" s="180"/>
      <c r="D359" s="31"/>
      <c r="E359" s="31"/>
      <c r="I359" s="31"/>
    </row>
    <row r="360" ht="14.25" customHeight="1">
      <c r="B360" s="31"/>
      <c r="C360" s="180"/>
      <c r="D360" s="31"/>
      <c r="E360" s="31"/>
      <c r="I360" s="31"/>
    </row>
    <row r="361" ht="14.25" customHeight="1">
      <c r="B361" s="31"/>
      <c r="C361" s="180"/>
      <c r="D361" s="31"/>
      <c r="E361" s="31"/>
      <c r="I361" s="31"/>
    </row>
    <row r="362" ht="14.25" customHeight="1">
      <c r="B362" s="31"/>
      <c r="C362" s="180"/>
      <c r="D362" s="31"/>
      <c r="E362" s="31"/>
      <c r="I362" s="31"/>
    </row>
    <row r="363" ht="14.25" customHeight="1">
      <c r="B363" s="31"/>
      <c r="C363" s="180"/>
      <c r="D363" s="31"/>
      <c r="E363" s="31"/>
      <c r="I363" s="31"/>
    </row>
    <row r="364" ht="14.25" customHeight="1">
      <c r="B364" s="31"/>
      <c r="C364" s="180"/>
      <c r="D364" s="31"/>
      <c r="E364" s="31"/>
      <c r="I364" s="31"/>
    </row>
    <row r="365" ht="14.25" customHeight="1">
      <c r="B365" s="31"/>
      <c r="C365" s="180"/>
      <c r="D365" s="31"/>
      <c r="E365" s="31"/>
      <c r="I365" s="31"/>
    </row>
    <row r="366" ht="14.25" customHeight="1">
      <c r="B366" s="31"/>
      <c r="C366" s="180"/>
      <c r="D366" s="31"/>
      <c r="E366" s="31"/>
      <c r="I366" s="31"/>
    </row>
    <row r="367" ht="14.25" customHeight="1">
      <c r="B367" s="31"/>
      <c r="C367" s="180"/>
      <c r="D367" s="31"/>
      <c r="E367" s="31"/>
      <c r="I367" s="31"/>
    </row>
    <row r="368" ht="14.25" customHeight="1">
      <c r="B368" s="31"/>
      <c r="C368" s="180"/>
      <c r="D368" s="31"/>
      <c r="E368" s="31"/>
      <c r="I368" s="31"/>
    </row>
    <row r="369" ht="14.25" customHeight="1">
      <c r="B369" s="31"/>
      <c r="C369" s="180"/>
      <c r="D369" s="31"/>
      <c r="E369" s="31"/>
      <c r="I369" s="31"/>
    </row>
    <row r="370" ht="14.25" customHeight="1">
      <c r="B370" s="31"/>
      <c r="C370" s="180"/>
      <c r="D370" s="31"/>
      <c r="E370" s="31"/>
      <c r="I370" s="31"/>
    </row>
    <row r="371" ht="14.25" customHeight="1">
      <c r="B371" s="31"/>
      <c r="C371" s="180"/>
      <c r="D371" s="31"/>
      <c r="E371" s="31"/>
      <c r="I371" s="31"/>
    </row>
    <row r="372" ht="14.25" customHeight="1">
      <c r="B372" s="31"/>
      <c r="C372" s="180"/>
      <c r="D372" s="31"/>
      <c r="E372" s="31"/>
      <c r="I372" s="31"/>
    </row>
    <row r="373" ht="14.25" customHeight="1">
      <c r="B373" s="31"/>
      <c r="C373" s="180"/>
      <c r="D373" s="31"/>
      <c r="E373" s="31"/>
      <c r="I373" s="31"/>
    </row>
    <row r="374" ht="14.25" customHeight="1">
      <c r="B374" s="31"/>
      <c r="C374" s="180"/>
      <c r="D374" s="31"/>
      <c r="E374" s="31"/>
      <c r="I374" s="31"/>
    </row>
    <row r="375" ht="14.25" customHeight="1">
      <c r="B375" s="31"/>
      <c r="C375" s="180"/>
      <c r="D375" s="31"/>
      <c r="E375" s="31"/>
      <c r="I375" s="31"/>
    </row>
    <row r="376" ht="14.25" customHeight="1">
      <c r="B376" s="31"/>
      <c r="C376" s="180"/>
      <c r="D376" s="31"/>
      <c r="E376" s="31"/>
      <c r="I376" s="31"/>
    </row>
    <row r="377" ht="14.25" customHeight="1">
      <c r="B377" s="31"/>
      <c r="C377" s="180"/>
      <c r="D377" s="31"/>
      <c r="E377" s="31"/>
      <c r="I377" s="31"/>
    </row>
    <row r="378" ht="14.25" customHeight="1">
      <c r="B378" s="31"/>
      <c r="C378" s="180"/>
      <c r="D378" s="31"/>
      <c r="E378" s="31"/>
      <c r="I378" s="31"/>
    </row>
    <row r="379" ht="14.25" customHeight="1">
      <c r="B379" s="31"/>
      <c r="C379" s="180"/>
      <c r="D379" s="31"/>
      <c r="E379" s="31"/>
      <c r="I379" s="31"/>
    </row>
    <row r="380" ht="14.25" customHeight="1">
      <c r="B380" s="31"/>
      <c r="C380" s="180"/>
      <c r="D380" s="31"/>
      <c r="E380" s="31"/>
      <c r="I380" s="31"/>
    </row>
    <row r="381" ht="14.25" customHeight="1">
      <c r="B381" s="31"/>
      <c r="C381" s="180"/>
      <c r="D381" s="31"/>
      <c r="E381" s="31"/>
      <c r="I381" s="31"/>
    </row>
    <row r="382" ht="14.25" customHeight="1">
      <c r="B382" s="31"/>
      <c r="C382" s="180"/>
      <c r="D382" s="31"/>
      <c r="E382" s="31"/>
      <c r="I382" s="31"/>
    </row>
    <row r="383" ht="14.25" customHeight="1">
      <c r="B383" s="31"/>
      <c r="C383" s="180"/>
      <c r="D383" s="31"/>
      <c r="E383" s="31"/>
      <c r="I383" s="31"/>
    </row>
    <row r="384" ht="14.25" customHeight="1">
      <c r="B384" s="31"/>
      <c r="C384" s="180"/>
      <c r="D384" s="31"/>
      <c r="E384" s="31"/>
      <c r="I384" s="31"/>
    </row>
    <row r="385" ht="14.25" customHeight="1">
      <c r="B385" s="31"/>
      <c r="C385" s="180"/>
      <c r="D385" s="31"/>
      <c r="E385" s="31"/>
      <c r="I385" s="31"/>
    </row>
    <row r="386" ht="14.25" customHeight="1">
      <c r="B386" s="31"/>
      <c r="C386" s="180"/>
      <c r="D386" s="31"/>
      <c r="E386" s="31"/>
      <c r="I386" s="31"/>
    </row>
    <row r="387" ht="14.25" customHeight="1">
      <c r="B387" s="31"/>
      <c r="C387" s="180"/>
      <c r="D387" s="31"/>
      <c r="E387" s="31"/>
      <c r="I387" s="31"/>
    </row>
    <row r="388" ht="14.25" customHeight="1">
      <c r="B388" s="31"/>
      <c r="C388" s="180"/>
      <c r="D388" s="31"/>
      <c r="E388" s="31"/>
      <c r="I388" s="31"/>
    </row>
    <row r="389" ht="14.25" customHeight="1">
      <c r="B389" s="31"/>
      <c r="C389" s="180"/>
      <c r="D389" s="31"/>
      <c r="E389" s="31"/>
      <c r="I389" s="31"/>
    </row>
    <row r="390" ht="14.25" customHeight="1">
      <c r="B390" s="31"/>
      <c r="C390" s="180"/>
      <c r="D390" s="31"/>
      <c r="E390" s="31"/>
      <c r="I390" s="31"/>
    </row>
    <row r="391" ht="14.25" customHeight="1">
      <c r="B391" s="31"/>
      <c r="C391" s="180"/>
      <c r="D391" s="31"/>
      <c r="E391" s="31"/>
      <c r="I391" s="31"/>
    </row>
    <row r="392" ht="14.25" customHeight="1">
      <c r="B392" s="31"/>
      <c r="C392" s="180"/>
      <c r="D392" s="31"/>
      <c r="E392" s="31"/>
      <c r="I392" s="31"/>
    </row>
    <row r="393" ht="14.25" customHeight="1">
      <c r="B393" s="31"/>
      <c r="C393" s="180"/>
      <c r="D393" s="31"/>
      <c r="E393" s="31"/>
      <c r="I393" s="31"/>
    </row>
    <row r="394" ht="14.25" customHeight="1">
      <c r="B394" s="31"/>
      <c r="C394" s="180"/>
      <c r="D394" s="31"/>
      <c r="E394" s="31"/>
      <c r="I394" s="31"/>
    </row>
    <row r="395" ht="14.25" customHeight="1">
      <c r="B395" s="31"/>
      <c r="C395" s="180"/>
      <c r="D395" s="31"/>
      <c r="E395" s="31"/>
      <c r="I395" s="31"/>
    </row>
    <row r="396" ht="14.25" customHeight="1">
      <c r="B396" s="31"/>
      <c r="C396" s="180"/>
      <c r="D396" s="31"/>
      <c r="E396" s="31"/>
      <c r="I396" s="31"/>
    </row>
    <row r="397" ht="14.25" customHeight="1">
      <c r="B397" s="31"/>
      <c r="C397" s="180"/>
      <c r="D397" s="31"/>
      <c r="E397" s="31"/>
      <c r="I397" s="31"/>
    </row>
    <row r="398" ht="14.25" customHeight="1">
      <c r="B398" s="31"/>
      <c r="C398" s="180"/>
      <c r="D398" s="31"/>
      <c r="E398" s="31"/>
      <c r="I398" s="31"/>
    </row>
    <row r="399" ht="14.25" customHeight="1">
      <c r="B399" s="31"/>
      <c r="C399" s="180"/>
      <c r="D399" s="31"/>
      <c r="E399" s="31"/>
      <c r="I399" s="31"/>
    </row>
    <row r="400" ht="14.25" customHeight="1">
      <c r="B400" s="31"/>
      <c r="C400" s="180"/>
      <c r="D400" s="31"/>
      <c r="E400" s="31"/>
      <c r="I400" s="31"/>
    </row>
    <row r="401" ht="14.25" customHeight="1">
      <c r="B401" s="31"/>
      <c r="C401" s="180"/>
      <c r="D401" s="31"/>
      <c r="E401" s="31"/>
      <c r="I401" s="31"/>
    </row>
    <row r="402" ht="14.25" customHeight="1">
      <c r="B402" s="31"/>
      <c r="C402" s="180"/>
      <c r="D402" s="31"/>
      <c r="E402" s="31"/>
      <c r="I402" s="31"/>
    </row>
    <row r="403" ht="14.25" customHeight="1">
      <c r="B403" s="31"/>
      <c r="C403" s="180"/>
      <c r="D403" s="31"/>
      <c r="E403" s="31"/>
      <c r="I403" s="31"/>
    </row>
    <row r="404" ht="14.25" customHeight="1">
      <c r="B404" s="31"/>
      <c r="C404" s="180"/>
      <c r="D404" s="31"/>
      <c r="E404" s="31"/>
      <c r="I404" s="31"/>
    </row>
    <row r="405" ht="14.25" customHeight="1">
      <c r="B405" s="31"/>
      <c r="C405" s="180"/>
      <c r="D405" s="31"/>
      <c r="E405" s="31"/>
      <c r="I405" s="31"/>
    </row>
    <row r="406" ht="14.25" customHeight="1">
      <c r="B406" s="31"/>
      <c r="C406" s="180"/>
      <c r="D406" s="31"/>
      <c r="E406" s="31"/>
      <c r="I406" s="31"/>
    </row>
    <row r="407" ht="14.25" customHeight="1">
      <c r="B407" s="31"/>
      <c r="C407" s="180"/>
      <c r="D407" s="31"/>
      <c r="E407" s="31"/>
      <c r="I407" s="31"/>
    </row>
    <row r="408" ht="14.25" customHeight="1">
      <c r="B408" s="31"/>
      <c r="C408" s="180"/>
      <c r="D408" s="31"/>
      <c r="E408" s="31"/>
      <c r="I408" s="31"/>
    </row>
    <row r="409" ht="14.25" customHeight="1">
      <c r="B409" s="31"/>
      <c r="C409" s="180"/>
      <c r="D409" s="31"/>
      <c r="E409" s="31"/>
      <c r="I409" s="31"/>
    </row>
    <row r="410" ht="14.25" customHeight="1">
      <c r="B410" s="31"/>
      <c r="C410" s="180"/>
      <c r="D410" s="31"/>
      <c r="E410" s="31"/>
      <c r="I410" s="31"/>
    </row>
    <row r="411" ht="14.25" customHeight="1">
      <c r="B411" s="31"/>
      <c r="C411" s="180"/>
      <c r="D411" s="31"/>
      <c r="E411" s="31"/>
      <c r="I411" s="31"/>
    </row>
    <row r="412" ht="14.25" customHeight="1">
      <c r="B412" s="31"/>
      <c r="C412" s="180"/>
      <c r="D412" s="31"/>
      <c r="E412" s="31"/>
      <c r="I412" s="31"/>
    </row>
    <row r="413" ht="14.25" customHeight="1">
      <c r="B413" s="31"/>
      <c r="C413" s="180"/>
      <c r="D413" s="31"/>
      <c r="E413" s="31"/>
      <c r="I413" s="31"/>
    </row>
    <row r="414" ht="14.25" customHeight="1">
      <c r="B414" s="31"/>
      <c r="C414" s="180"/>
      <c r="D414" s="31"/>
      <c r="E414" s="31"/>
      <c r="I414" s="31"/>
    </row>
    <row r="415" ht="14.25" customHeight="1">
      <c r="B415" s="31"/>
      <c r="C415" s="180"/>
      <c r="D415" s="31"/>
      <c r="E415" s="31"/>
      <c r="I415" s="31"/>
    </row>
    <row r="416" ht="14.25" customHeight="1">
      <c r="B416" s="31"/>
      <c r="C416" s="180"/>
      <c r="D416" s="31"/>
      <c r="E416" s="31"/>
      <c r="I416" s="31"/>
    </row>
    <row r="417" ht="14.25" customHeight="1">
      <c r="B417" s="31"/>
      <c r="C417" s="180"/>
      <c r="D417" s="31"/>
      <c r="E417" s="31"/>
      <c r="I417" s="31"/>
    </row>
    <row r="418" ht="14.25" customHeight="1">
      <c r="B418" s="31"/>
      <c r="C418" s="180"/>
      <c r="D418" s="31"/>
      <c r="E418" s="31"/>
      <c r="I418" s="31"/>
    </row>
    <row r="419" ht="14.25" customHeight="1">
      <c r="B419" s="31"/>
      <c r="C419" s="180"/>
      <c r="D419" s="31"/>
      <c r="E419" s="31"/>
      <c r="I419" s="31"/>
    </row>
    <row r="420" ht="14.25" customHeight="1">
      <c r="B420" s="31"/>
      <c r="C420" s="180"/>
      <c r="D420" s="31"/>
      <c r="E420" s="31"/>
      <c r="I420" s="31"/>
    </row>
    <row r="421" ht="14.25" customHeight="1">
      <c r="B421" s="31"/>
      <c r="C421" s="180"/>
      <c r="D421" s="31"/>
      <c r="E421" s="31"/>
      <c r="I421" s="31"/>
    </row>
    <row r="422" ht="14.25" customHeight="1">
      <c r="B422" s="31"/>
      <c r="C422" s="180"/>
      <c r="D422" s="31"/>
      <c r="E422" s="31"/>
      <c r="I422" s="31"/>
    </row>
    <row r="423" ht="14.25" customHeight="1">
      <c r="B423" s="31"/>
      <c r="C423" s="180"/>
      <c r="D423" s="31"/>
      <c r="E423" s="31"/>
      <c r="I423" s="31"/>
    </row>
    <row r="424" ht="14.25" customHeight="1">
      <c r="B424" s="31"/>
      <c r="C424" s="180"/>
      <c r="D424" s="31"/>
      <c r="E424" s="31"/>
      <c r="I424" s="31"/>
    </row>
    <row r="425" ht="14.25" customHeight="1">
      <c r="B425" s="31"/>
      <c r="C425" s="180"/>
      <c r="D425" s="31"/>
      <c r="E425" s="31"/>
      <c r="I425" s="31"/>
    </row>
    <row r="426" ht="14.25" customHeight="1">
      <c r="B426" s="31"/>
      <c r="C426" s="180"/>
      <c r="D426" s="31"/>
      <c r="E426" s="31"/>
      <c r="I426" s="31"/>
    </row>
    <row r="427" ht="14.25" customHeight="1">
      <c r="B427" s="31"/>
      <c r="C427" s="180"/>
      <c r="D427" s="31"/>
      <c r="E427" s="31"/>
      <c r="I427" s="31"/>
    </row>
    <row r="428" ht="14.25" customHeight="1">
      <c r="B428" s="31"/>
      <c r="C428" s="180"/>
      <c r="D428" s="31"/>
      <c r="E428" s="31"/>
      <c r="I428" s="31"/>
    </row>
    <row r="429" ht="14.25" customHeight="1">
      <c r="B429" s="31"/>
      <c r="C429" s="180"/>
      <c r="D429" s="31"/>
      <c r="E429" s="31"/>
      <c r="I429" s="31"/>
    </row>
    <row r="430" ht="14.25" customHeight="1">
      <c r="B430" s="31"/>
      <c r="C430" s="180"/>
      <c r="D430" s="31"/>
      <c r="E430" s="31"/>
      <c r="I430" s="31"/>
    </row>
    <row r="431" ht="14.25" customHeight="1">
      <c r="B431" s="31"/>
      <c r="C431" s="180"/>
      <c r="D431" s="31"/>
      <c r="E431" s="31"/>
      <c r="I431" s="31"/>
    </row>
    <row r="432" ht="14.25" customHeight="1">
      <c r="B432" s="31"/>
      <c r="C432" s="180"/>
      <c r="D432" s="31"/>
      <c r="E432" s="31"/>
      <c r="I432" s="31"/>
    </row>
    <row r="433" ht="14.25" customHeight="1">
      <c r="B433" s="31"/>
      <c r="C433" s="180"/>
      <c r="D433" s="31"/>
      <c r="E433" s="31"/>
      <c r="I433" s="31"/>
    </row>
    <row r="434" ht="14.25" customHeight="1">
      <c r="B434" s="31"/>
      <c r="C434" s="180"/>
      <c r="D434" s="31"/>
      <c r="E434" s="31"/>
      <c r="I434" s="31"/>
    </row>
    <row r="435" ht="14.25" customHeight="1">
      <c r="B435" s="31"/>
      <c r="C435" s="180"/>
      <c r="D435" s="31"/>
      <c r="E435" s="31"/>
      <c r="I435" s="31"/>
    </row>
    <row r="436" ht="14.25" customHeight="1">
      <c r="B436" s="31"/>
      <c r="C436" s="180"/>
      <c r="D436" s="31"/>
      <c r="E436" s="31"/>
      <c r="I436" s="31"/>
    </row>
    <row r="437" ht="14.25" customHeight="1">
      <c r="B437" s="31"/>
      <c r="C437" s="180"/>
      <c r="D437" s="31"/>
      <c r="E437" s="31"/>
      <c r="I437" s="31"/>
    </row>
    <row r="438" ht="14.25" customHeight="1">
      <c r="B438" s="31"/>
      <c r="C438" s="180"/>
      <c r="D438" s="31"/>
      <c r="E438" s="31"/>
      <c r="I438" s="31"/>
    </row>
    <row r="439" ht="14.25" customHeight="1">
      <c r="B439" s="31"/>
      <c r="C439" s="180"/>
      <c r="D439" s="31"/>
      <c r="E439" s="31"/>
      <c r="I439" s="31"/>
    </row>
    <row r="440" ht="14.25" customHeight="1">
      <c r="B440" s="31"/>
      <c r="C440" s="180"/>
      <c r="D440" s="31"/>
      <c r="E440" s="31"/>
      <c r="I440" s="31"/>
    </row>
    <row r="441" ht="14.25" customHeight="1">
      <c r="B441" s="31"/>
      <c r="C441" s="180"/>
      <c r="D441" s="31"/>
      <c r="E441" s="31"/>
      <c r="I441" s="31"/>
    </row>
    <row r="442" ht="14.25" customHeight="1">
      <c r="B442" s="31"/>
      <c r="C442" s="180"/>
      <c r="D442" s="31"/>
      <c r="E442" s="31"/>
      <c r="I442" s="31"/>
    </row>
    <row r="443" ht="14.25" customHeight="1">
      <c r="B443" s="31"/>
      <c r="C443" s="180"/>
      <c r="D443" s="31"/>
      <c r="E443" s="31"/>
      <c r="I443" s="31"/>
    </row>
    <row r="444" ht="14.25" customHeight="1">
      <c r="B444" s="31"/>
      <c r="C444" s="180"/>
      <c r="D444" s="31"/>
      <c r="E444" s="31"/>
      <c r="I444" s="31"/>
    </row>
    <row r="445" ht="14.25" customHeight="1">
      <c r="B445" s="31"/>
      <c r="C445" s="180"/>
      <c r="D445" s="31"/>
      <c r="E445" s="31"/>
      <c r="I445" s="31"/>
    </row>
    <row r="446" ht="14.25" customHeight="1">
      <c r="B446" s="31"/>
      <c r="C446" s="180"/>
      <c r="D446" s="31"/>
      <c r="E446" s="31"/>
      <c r="I446" s="31"/>
    </row>
    <row r="447" ht="14.25" customHeight="1">
      <c r="B447" s="31"/>
      <c r="C447" s="180"/>
      <c r="D447" s="31"/>
      <c r="E447" s="31"/>
      <c r="I447" s="31"/>
    </row>
    <row r="448" ht="14.25" customHeight="1">
      <c r="B448" s="31"/>
      <c r="C448" s="180"/>
      <c r="D448" s="31"/>
      <c r="E448" s="31"/>
      <c r="I448" s="31"/>
    </row>
    <row r="449" ht="14.25" customHeight="1">
      <c r="B449" s="31"/>
      <c r="C449" s="180"/>
      <c r="D449" s="31"/>
      <c r="E449" s="31"/>
      <c r="I449" s="31"/>
    </row>
    <row r="450" ht="14.25" customHeight="1">
      <c r="B450" s="31"/>
      <c r="C450" s="180"/>
      <c r="D450" s="31"/>
      <c r="E450" s="31"/>
      <c r="I450" s="31"/>
    </row>
    <row r="451" ht="14.25" customHeight="1">
      <c r="B451" s="31"/>
      <c r="C451" s="180"/>
      <c r="D451" s="31"/>
      <c r="E451" s="31"/>
      <c r="I451" s="31"/>
    </row>
    <row r="452" ht="14.25" customHeight="1">
      <c r="B452" s="31"/>
      <c r="C452" s="180"/>
      <c r="D452" s="31"/>
      <c r="E452" s="31"/>
      <c r="I452" s="31"/>
    </row>
    <row r="453" ht="14.25" customHeight="1">
      <c r="B453" s="31"/>
      <c r="C453" s="180"/>
      <c r="D453" s="31"/>
      <c r="E453" s="31"/>
      <c r="I453" s="31"/>
    </row>
    <row r="454" ht="14.25" customHeight="1">
      <c r="B454" s="31"/>
      <c r="C454" s="180"/>
      <c r="D454" s="31"/>
      <c r="E454" s="31"/>
      <c r="I454" s="31"/>
    </row>
    <row r="455" ht="14.25" customHeight="1">
      <c r="B455" s="31"/>
      <c r="C455" s="180"/>
      <c r="D455" s="31"/>
      <c r="E455" s="31"/>
      <c r="I455" s="31"/>
    </row>
    <row r="456" ht="14.25" customHeight="1">
      <c r="B456" s="31"/>
      <c r="C456" s="180"/>
      <c r="D456" s="31"/>
      <c r="E456" s="31"/>
      <c r="I456" s="31"/>
    </row>
    <row r="457" ht="14.25" customHeight="1">
      <c r="B457" s="31"/>
      <c r="C457" s="180"/>
      <c r="D457" s="31"/>
      <c r="E457" s="31"/>
      <c r="I457" s="31"/>
    </row>
    <row r="458" ht="14.25" customHeight="1">
      <c r="B458" s="31"/>
      <c r="C458" s="180"/>
      <c r="D458" s="31"/>
      <c r="E458" s="31"/>
      <c r="I458" s="31"/>
    </row>
    <row r="459" ht="14.25" customHeight="1">
      <c r="B459" s="31"/>
      <c r="C459" s="180"/>
      <c r="D459" s="31"/>
      <c r="E459" s="31"/>
      <c r="I459" s="31"/>
    </row>
    <row r="460" ht="14.25" customHeight="1">
      <c r="B460" s="31"/>
      <c r="C460" s="180"/>
      <c r="D460" s="31"/>
      <c r="E460" s="31"/>
      <c r="I460" s="31"/>
    </row>
    <row r="461" ht="14.25" customHeight="1">
      <c r="B461" s="31"/>
      <c r="C461" s="180"/>
      <c r="D461" s="31"/>
      <c r="E461" s="31"/>
      <c r="I461" s="31"/>
    </row>
    <row r="462" ht="14.25" customHeight="1">
      <c r="B462" s="31"/>
      <c r="C462" s="180"/>
      <c r="D462" s="31"/>
      <c r="E462" s="31"/>
      <c r="I462" s="31"/>
    </row>
    <row r="463" ht="14.25" customHeight="1">
      <c r="B463" s="31"/>
      <c r="C463" s="180"/>
      <c r="D463" s="31"/>
      <c r="E463" s="31"/>
      <c r="I463" s="31"/>
    </row>
    <row r="464" ht="14.25" customHeight="1">
      <c r="B464" s="31"/>
      <c r="C464" s="180"/>
      <c r="D464" s="31"/>
      <c r="E464" s="31"/>
      <c r="I464" s="31"/>
    </row>
    <row r="465" ht="14.25" customHeight="1">
      <c r="B465" s="31"/>
      <c r="C465" s="180"/>
      <c r="D465" s="31"/>
      <c r="E465" s="31"/>
      <c r="I465" s="31"/>
    </row>
    <row r="466" ht="14.25" customHeight="1">
      <c r="B466" s="31"/>
      <c r="C466" s="180"/>
      <c r="D466" s="31"/>
      <c r="E466" s="31"/>
      <c r="I466" s="31"/>
    </row>
    <row r="467" ht="14.25" customHeight="1">
      <c r="B467" s="31"/>
      <c r="C467" s="180"/>
      <c r="D467" s="31"/>
      <c r="E467" s="31"/>
      <c r="I467" s="31"/>
    </row>
    <row r="468" ht="14.25" customHeight="1">
      <c r="B468" s="31"/>
      <c r="C468" s="180"/>
      <c r="D468" s="31"/>
      <c r="E468" s="31"/>
      <c r="I468" s="31"/>
    </row>
    <row r="469" ht="14.25" customHeight="1">
      <c r="B469" s="31"/>
      <c r="C469" s="180"/>
      <c r="D469" s="31"/>
      <c r="E469" s="31"/>
      <c r="I469" s="31"/>
    </row>
    <row r="470" ht="14.25" customHeight="1">
      <c r="B470" s="31"/>
      <c r="C470" s="180"/>
      <c r="D470" s="31"/>
      <c r="E470" s="31"/>
      <c r="I470" s="31"/>
    </row>
    <row r="471" ht="14.25" customHeight="1">
      <c r="B471" s="31"/>
      <c r="C471" s="180"/>
      <c r="D471" s="31"/>
      <c r="E471" s="31"/>
      <c r="I471" s="31"/>
    </row>
    <row r="472" ht="14.25" customHeight="1">
      <c r="B472" s="31"/>
      <c r="C472" s="180"/>
      <c r="D472" s="31"/>
      <c r="E472" s="31"/>
      <c r="I472" s="31"/>
    </row>
    <row r="473" ht="14.25" customHeight="1">
      <c r="B473" s="31"/>
      <c r="C473" s="180"/>
      <c r="D473" s="31"/>
      <c r="E473" s="31"/>
      <c r="I473" s="31"/>
    </row>
    <row r="474" ht="14.25" customHeight="1">
      <c r="B474" s="31"/>
      <c r="C474" s="180"/>
      <c r="D474" s="31"/>
      <c r="E474" s="31"/>
      <c r="I474" s="31"/>
    </row>
    <row r="475" ht="14.25" customHeight="1">
      <c r="B475" s="31"/>
      <c r="C475" s="180"/>
      <c r="D475" s="31"/>
      <c r="E475" s="31"/>
      <c r="I475" s="31"/>
    </row>
    <row r="476" ht="14.25" customHeight="1">
      <c r="B476" s="31"/>
      <c r="C476" s="180"/>
      <c r="D476" s="31"/>
      <c r="E476" s="31"/>
      <c r="I476" s="31"/>
    </row>
    <row r="477" ht="14.25" customHeight="1">
      <c r="B477" s="31"/>
      <c r="C477" s="180"/>
      <c r="D477" s="31"/>
      <c r="E477" s="31"/>
      <c r="I477" s="31"/>
    </row>
    <row r="478" ht="14.25" customHeight="1">
      <c r="B478" s="31"/>
      <c r="C478" s="180"/>
      <c r="D478" s="31"/>
      <c r="E478" s="31"/>
      <c r="I478" s="31"/>
    </row>
    <row r="479" ht="14.25" customHeight="1">
      <c r="B479" s="31"/>
      <c r="C479" s="180"/>
      <c r="D479" s="31"/>
      <c r="E479" s="31"/>
      <c r="I479" s="31"/>
    </row>
    <row r="480" ht="14.25" customHeight="1">
      <c r="B480" s="31"/>
      <c r="C480" s="180"/>
      <c r="D480" s="31"/>
      <c r="E480" s="31"/>
      <c r="I480" s="31"/>
    </row>
    <row r="481" ht="14.25" customHeight="1">
      <c r="B481" s="31"/>
      <c r="C481" s="180"/>
      <c r="D481" s="31"/>
      <c r="E481" s="31"/>
      <c r="I481" s="31"/>
    </row>
    <row r="482" ht="14.25" customHeight="1">
      <c r="B482" s="31"/>
      <c r="C482" s="180"/>
      <c r="D482" s="31"/>
      <c r="E482" s="31"/>
      <c r="I482" s="31"/>
    </row>
    <row r="483" ht="14.25" customHeight="1">
      <c r="B483" s="31"/>
      <c r="C483" s="180"/>
      <c r="D483" s="31"/>
      <c r="E483" s="31"/>
      <c r="I483" s="31"/>
    </row>
    <row r="484" ht="14.25" customHeight="1">
      <c r="B484" s="31"/>
      <c r="C484" s="180"/>
      <c r="D484" s="31"/>
      <c r="E484" s="31"/>
      <c r="I484" s="31"/>
    </row>
    <row r="485" ht="14.25" customHeight="1">
      <c r="B485" s="31"/>
      <c r="C485" s="180"/>
      <c r="D485" s="31"/>
      <c r="E485" s="31"/>
      <c r="I485" s="31"/>
    </row>
    <row r="486" ht="14.25" customHeight="1">
      <c r="B486" s="31"/>
      <c r="C486" s="180"/>
      <c r="D486" s="31"/>
      <c r="E486" s="31"/>
      <c r="I486" s="31"/>
    </row>
    <row r="487" ht="14.25" customHeight="1">
      <c r="B487" s="31"/>
      <c r="C487" s="180"/>
      <c r="D487" s="31"/>
      <c r="E487" s="31"/>
      <c r="I487" s="31"/>
    </row>
    <row r="488" ht="14.25" customHeight="1">
      <c r="B488" s="31"/>
      <c r="C488" s="180"/>
      <c r="D488" s="31"/>
      <c r="E488" s="31"/>
      <c r="I488" s="31"/>
    </row>
    <row r="489" ht="14.25" customHeight="1">
      <c r="B489" s="31"/>
      <c r="C489" s="180"/>
      <c r="D489" s="31"/>
      <c r="E489" s="31"/>
      <c r="I489" s="31"/>
    </row>
    <row r="490" ht="14.25" customHeight="1">
      <c r="B490" s="31"/>
      <c r="C490" s="180"/>
      <c r="D490" s="31"/>
      <c r="E490" s="31"/>
      <c r="I490" s="31"/>
    </row>
    <row r="491" ht="14.25" customHeight="1">
      <c r="B491" s="31"/>
      <c r="C491" s="180"/>
      <c r="D491" s="31"/>
      <c r="E491" s="31"/>
      <c r="I491" s="31"/>
    </row>
    <row r="492" ht="14.25" customHeight="1">
      <c r="B492" s="31"/>
      <c r="C492" s="180"/>
      <c r="D492" s="31"/>
      <c r="E492" s="31"/>
      <c r="I492" s="31"/>
    </row>
    <row r="493" ht="14.25" customHeight="1">
      <c r="B493" s="31"/>
      <c r="C493" s="180"/>
      <c r="D493" s="31"/>
      <c r="E493" s="31"/>
      <c r="I493" s="31"/>
    </row>
    <row r="494" ht="14.25" customHeight="1">
      <c r="B494" s="31"/>
      <c r="C494" s="180"/>
      <c r="D494" s="31"/>
      <c r="E494" s="31"/>
      <c r="I494" s="31"/>
    </row>
    <row r="495" ht="14.25" customHeight="1">
      <c r="B495" s="31"/>
      <c r="C495" s="180"/>
      <c r="D495" s="31"/>
      <c r="E495" s="31"/>
      <c r="I495" s="31"/>
    </row>
    <row r="496" ht="14.25" customHeight="1">
      <c r="B496" s="31"/>
      <c r="C496" s="180"/>
      <c r="D496" s="31"/>
      <c r="E496" s="31"/>
      <c r="I496" s="31"/>
    </row>
    <row r="497" ht="14.25" customHeight="1">
      <c r="B497" s="31"/>
      <c r="C497" s="180"/>
      <c r="D497" s="31"/>
      <c r="E497" s="31"/>
      <c r="I497" s="31"/>
    </row>
    <row r="498" ht="14.25" customHeight="1">
      <c r="B498" s="31"/>
      <c r="C498" s="180"/>
      <c r="D498" s="31"/>
      <c r="E498" s="31"/>
      <c r="I498" s="31"/>
    </row>
    <row r="499" ht="14.25" customHeight="1">
      <c r="B499" s="31"/>
      <c r="C499" s="180"/>
      <c r="D499" s="31"/>
      <c r="E499" s="31"/>
      <c r="I499" s="31"/>
    </row>
    <row r="500" ht="14.25" customHeight="1">
      <c r="B500" s="31"/>
      <c r="C500" s="180"/>
      <c r="D500" s="31"/>
      <c r="E500" s="31"/>
      <c r="I500" s="31"/>
    </row>
    <row r="501" ht="14.25" customHeight="1">
      <c r="B501" s="31"/>
      <c r="C501" s="180"/>
      <c r="D501" s="31"/>
      <c r="E501" s="31"/>
      <c r="I501" s="31"/>
    </row>
    <row r="502" ht="14.25" customHeight="1">
      <c r="B502" s="31"/>
      <c r="C502" s="180"/>
      <c r="D502" s="31"/>
      <c r="E502" s="31"/>
      <c r="I502" s="31"/>
    </row>
    <row r="503" ht="14.25" customHeight="1">
      <c r="B503" s="31"/>
      <c r="C503" s="180"/>
      <c r="D503" s="31"/>
      <c r="E503" s="31"/>
      <c r="I503" s="31"/>
    </row>
    <row r="504" ht="14.25" customHeight="1">
      <c r="B504" s="31"/>
      <c r="C504" s="180"/>
      <c r="D504" s="31"/>
      <c r="E504" s="31"/>
      <c r="I504" s="31"/>
    </row>
    <row r="505" ht="14.25" customHeight="1">
      <c r="B505" s="31"/>
      <c r="C505" s="180"/>
      <c r="D505" s="31"/>
      <c r="E505" s="31"/>
      <c r="I505" s="31"/>
    </row>
    <row r="506" ht="14.25" customHeight="1">
      <c r="B506" s="31"/>
      <c r="C506" s="180"/>
      <c r="D506" s="31"/>
      <c r="E506" s="31"/>
      <c r="I506" s="31"/>
    </row>
    <row r="507" ht="14.25" customHeight="1">
      <c r="B507" s="31"/>
      <c r="C507" s="180"/>
      <c r="D507" s="31"/>
      <c r="E507" s="31"/>
      <c r="I507" s="31"/>
    </row>
    <row r="508" ht="14.25" customHeight="1">
      <c r="B508" s="31"/>
      <c r="C508" s="180"/>
      <c r="D508" s="31"/>
      <c r="E508" s="31"/>
      <c r="I508" s="31"/>
    </row>
    <row r="509" ht="14.25" customHeight="1">
      <c r="B509" s="31"/>
      <c r="C509" s="180"/>
      <c r="D509" s="31"/>
      <c r="E509" s="31"/>
      <c r="I509" s="31"/>
    </row>
    <row r="510" ht="14.25" customHeight="1">
      <c r="B510" s="31"/>
      <c r="C510" s="180"/>
      <c r="D510" s="31"/>
      <c r="E510" s="31"/>
      <c r="I510" s="31"/>
    </row>
    <row r="511" ht="14.25" customHeight="1">
      <c r="B511" s="31"/>
      <c r="C511" s="180"/>
      <c r="D511" s="31"/>
      <c r="E511" s="31"/>
      <c r="I511" s="31"/>
    </row>
    <row r="512" ht="14.25" customHeight="1">
      <c r="B512" s="31"/>
      <c r="C512" s="180"/>
      <c r="D512" s="31"/>
      <c r="E512" s="31"/>
      <c r="I512" s="31"/>
    </row>
    <row r="513" ht="14.25" customHeight="1">
      <c r="B513" s="31"/>
      <c r="C513" s="180"/>
      <c r="D513" s="31"/>
      <c r="E513" s="31"/>
      <c r="I513" s="31"/>
    </row>
    <row r="514" ht="14.25" customHeight="1">
      <c r="B514" s="31"/>
      <c r="C514" s="180"/>
      <c r="D514" s="31"/>
      <c r="E514" s="31"/>
      <c r="I514" s="31"/>
    </row>
    <row r="515" ht="14.25" customHeight="1">
      <c r="B515" s="31"/>
      <c r="C515" s="180"/>
      <c r="D515" s="31"/>
      <c r="E515" s="31"/>
      <c r="I515" s="31"/>
    </row>
    <row r="516" ht="14.25" customHeight="1">
      <c r="B516" s="31"/>
      <c r="C516" s="180"/>
      <c r="D516" s="31"/>
      <c r="E516" s="31"/>
      <c r="I516" s="31"/>
    </row>
    <row r="517" ht="14.25" customHeight="1">
      <c r="B517" s="31"/>
      <c r="C517" s="180"/>
      <c r="D517" s="31"/>
      <c r="E517" s="31"/>
      <c r="I517" s="31"/>
    </row>
    <row r="518" ht="14.25" customHeight="1">
      <c r="B518" s="31"/>
      <c r="C518" s="180"/>
      <c r="D518" s="31"/>
      <c r="E518" s="31"/>
      <c r="I518" s="31"/>
    </row>
    <row r="519" ht="14.25" customHeight="1">
      <c r="B519" s="31"/>
      <c r="C519" s="180"/>
      <c r="D519" s="31"/>
      <c r="E519" s="31"/>
      <c r="I519" s="31"/>
    </row>
    <row r="520" ht="14.25" customHeight="1">
      <c r="B520" s="31"/>
      <c r="C520" s="180"/>
      <c r="D520" s="31"/>
      <c r="E520" s="31"/>
      <c r="I520" s="31"/>
    </row>
    <row r="521" ht="14.25" customHeight="1">
      <c r="B521" s="31"/>
      <c r="C521" s="180"/>
      <c r="D521" s="31"/>
      <c r="E521" s="31"/>
      <c r="I521" s="31"/>
    </row>
    <row r="522" ht="14.25" customHeight="1">
      <c r="B522" s="31"/>
      <c r="C522" s="180"/>
      <c r="D522" s="31"/>
      <c r="E522" s="31"/>
      <c r="I522" s="31"/>
    </row>
    <row r="523" ht="14.25" customHeight="1">
      <c r="B523" s="31"/>
      <c r="C523" s="180"/>
      <c r="D523" s="31"/>
      <c r="E523" s="31"/>
      <c r="I523" s="31"/>
    </row>
    <row r="524" ht="14.25" customHeight="1">
      <c r="B524" s="31"/>
      <c r="C524" s="180"/>
      <c r="D524" s="31"/>
      <c r="E524" s="31"/>
      <c r="I524" s="31"/>
    </row>
    <row r="525" ht="14.25" customHeight="1">
      <c r="B525" s="31"/>
      <c r="C525" s="180"/>
      <c r="D525" s="31"/>
      <c r="E525" s="31"/>
      <c r="I525" s="31"/>
    </row>
    <row r="526" ht="14.25" customHeight="1">
      <c r="B526" s="31"/>
      <c r="C526" s="180"/>
      <c r="D526" s="31"/>
      <c r="E526" s="31"/>
      <c r="I526" s="31"/>
    </row>
    <row r="527" ht="14.25" customHeight="1">
      <c r="B527" s="31"/>
      <c r="C527" s="180"/>
      <c r="D527" s="31"/>
      <c r="E527" s="31"/>
      <c r="I527" s="31"/>
    </row>
    <row r="528" ht="14.25" customHeight="1">
      <c r="B528" s="31"/>
      <c r="C528" s="180"/>
      <c r="D528" s="31"/>
      <c r="E528" s="31"/>
      <c r="I528" s="31"/>
    </row>
    <row r="529" ht="14.25" customHeight="1">
      <c r="B529" s="31"/>
      <c r="C529" s="180"/>
      <c r="D529" s="31"/>
      <c r="E529" s="31"/>
      <c r="I529" s="31"/>
    </row>
    <row r="530" ht="14.25" customHeight="1">
      <c r="B530" s="31"/>
      <c r="C530" s="180"/>
      <c r="D530" s="31"/>
      <c r="E530" s="31"/>
      <c r="I530" s="31"/>
    </row>
    <row r="531" ht="14.25" customHeight="1">
      <c r="B531" s="31"/>
      <c r="C531" s="180"/>
      <c r="D531" s="31"/>
      <c r="E531" s="31"/>
      <c r="I531" s="31"/>
    </row>
    <row r="532" ht="14.25" customHeight="1">
      <c r="B532" s="31"/>
      <c r="C532" s="180"/>
      <c r="D532" s="31"/>
      <c r="E532" s="31"/>
      <c r="I532" s="31"/>
    </row>
    <row r="533" ht="14.25" customHeight="1">
      <c r="B533" s="31"/>
      <c r="C533" s="180"/>
      <c r="D533" s="31"/>
      <c r="E533" s="31"/>
      <c r="I533" s="31"/>
    </row>
    <row r="534" ht="14.25" customHeight="1">
      <c r="B534" s="31"/>
      <c r="C534" s="180"/>
      <c r="D534" s="31"/>
      <c r="E534" s="31"/>
      <c r="I534" s="31"/>
    </row>
    <row r="535" ht="14.25" customHeight="1">
      <c r="B535" s="31"/>
      <c r="C535" s="180"/>
      <c r="D535" s="31"/>
      <c r="E535" s="31"/>
      <c r="I535" s="31"/>
    </row>
    <row r="536" ht="14.25" customHeight="1">
      <c r="B536" s="31"/>
      <c r="C536" s="180"/>
      <c r="D536" s="31"/>
      <c r="E536" s="31"/>
      <c r="I536" s="31"/>
    </row>
    <row r="537" ht="14.25" customHeight="1">
      <c r="B537" s="31"/>
      <c r="C537" s="180"/>
      <c r="D537" s="31"/>
      <c r="E537" s="31"/>
      <c r="I537" s="31"/>
    </row>
    <row r="538" ht="14.25" customHeight="1">
      <c r="B538" s="31"/>
      <c r="C538" s="180"/>
      <c r="D538" s="31"/>
      <c r="E538" s="31"/>
      <c r="I538" s="31"/>
    </row>
    <row r="539" ht="14.25" customHeight="1">
      <c r="B539" s="31"/>
      <c r="C539" s="180"/>
      <c r="D539" s="31"/>
      <c r="E539" s="31"/>
      <c r="I539" s="31"/>
    </row>
    <row r="540" ht="14.25" customHeight="1">
      <c r="B540" s="31"/>
      <c r="C540" s="180"/>
      <c r="D540" s="31"/>
      <c r="E540" s="31"/>
      <c r="I540" s="31"/>
    </row>
    <row r="541" ht="14.25" customHeight="1">
      <c r="B541" s="31"/>
      <c r="C541" s="180"/>
      <c r="D541" s="31"/>
      <c r="E541" s="31"/>
      <c r="I541" s="31"/>
    </row>
    <row r="542" ht="14.25" customHeight="1">
      <c r="B542" s="31"/>
      <c r="C542" s="180"/>
      <c r="D542" s="31"/>
      <c r="E542" s="31"/>
      <c r="I542" s="31"/>
    </row>
    <row r="543" ht="14.25" customHeight="1">
      <c r="B543" s="31"/>
      <c r="C543" s="180"/>
      <c r="D543" s="31"/>
      <c r="E543" s="31"/>
      <c r="I543" s="31"/>
    </row>
    <row r="544" ht="14.25" customHeight="1">
      <c r="B544" s="31"/>
      <c r="C544" s="180"/>
      <c r="D544" s="31"/>
      <c r="E544" s="31"/>
      <c r="I544" s="31"/>
    </row>
    <row r="545" ht="14.25" customHeight="1">
      <c r="B545" s="31"/>
      <c r="C545" s="180"/>
      <c r="D545" s="31"/>
      <c r="E545" s="31"/>
      <c r="I545" s="31"/>
    </row>
    <row r="546" ht="14.25" customHeight="1">
      <c r="B546" s="31"/>
      <c r="C546" s="180"/>
      <c r="D546" s="31"/>
      <c r="E546" s="31"/>
      <c r="I546" s="31"/>
    </row>
    <row r="547" ht="14.25" customHeight="1">
      <c r="B547" s="31"/>
      <c r="C547" s="180"/>
      <c r="D547" s="31"/>
      <c r="E547" s="31"/>
      <c r="I547" s="31"/>
    </row>
    <row r="548" ht="14.25" customHeight="1">
      <c r="B548" s="31"/>
      <c r="C548" s="180"/>
      <c r="D548" s="31"/>
      <c r="E548" s="31"/>
      <c r="I548" s="31"/>
    </row>
    <row r="549" ht="14.25" customHeight="1">
      <c r="B549" s="31"/>
      <c r="C549" s="180"/>
      <c r="D549" s="31"/>
      <c r="E549" s="31"/>
      <c r="I549" s="31"/>
    </row>
    <row r="550" ht="14.25" customHeight="1">
      <c r="B550" s="31"/>
      <c r="C550" s="180"/>
      <c r="D550" s="31"/>
      <c r="E550" s="31"/>
      <c r="I550" s="31"/>
    </row>
    <row r="551" ht="14.25" customHeight="1">
      <c r="B551" s="31"/>
      <c r="C551" s="180"/>
      <c r="D551" s="31"/>
      <c r="E551" s="31"/>
      <c r="I551" s="31"/>
    </row>
    <row r="552" ht="14.25" customHeight="1">
      <c r="B552" s="31"/>
      <c r="C552" s="180"/>
      <c r="D552" s="31"/>
      <c r="E552" s="31"/>
      <c r="I552" s="31"/>
    </row>
    <row r="553" ht="14.25" customHeight="1">
      <c r="B553" s="31"/>
      <c r="C553" s="180"/>
      <c r="D553" s="31"/>
      <c r="E553" s="31"/>
      <c r="I553" s="31"/>
    </row>
    <row r="554" ht="14.25" customHeight="1">
      <c r="B554" s="31"/>
      <c r="C554" s="180"/>
      <c r="D554" s="31"/>
      <c r="E554" s="31"/>
      <c r="I554" s="31"/>
    </row>
    <row r="555" ht="14.25" customHeight="1">
      <c r="B555" s="31"/>
      <c r="C555" s="180"/>
      <c r="D555" s="31"/>
      <c r="E555" s="31"/>
      <c r="I555" s="31"/>
    </row>
    <row r="556" ht="14.25" customHeight="1">
      <c r="B556" s="31"/>
      <c r="C556" s="180"/>
      <c r="D556" s="31"/>
      <c r="E556" s="31"/>
      <c r="I556" s="31"/>
    </row>
    <row r="557" ht="14.25" customHeight="1">
      <c r="B557" s="31"/>
      <c r="C557" s="180"/>
      <c r="D557" s="31"/>
      <c r="E557" s="31"/>
      <c r="I557" s="31"/>
    </row>
    <row r="558" ht="14.25" customHeight="1">
      <c r="B558" s="31"/>
      <c r="C558" s="180"/>
      <c r="D558" s="31"/>
      <c r="E558" s="31"/>
      <c r="I558" s="31"/>
    </row>
    <row r="559" ht="14.25" customHeight="1">
      <c r="B559" s="31"/>
      <c r="C559" s="180"/>
      <c r="D559" s="31"/>
      <c r="E559" s="31"/>
      <c r="I559" s="31"/>
    </row>
    <row r="560" ht="14.25" customHeight="1">
      <c r="B560" s="31"/>
      <c r="C560" s="180"/>
      <c r="D560" s="31"/>
      <c r="E560" s="31"/>
      <c r="I560" s="31"/>
    </row>
    <row r="561" ht="14.25" customHeight="1">
      <c r="B561" s="31"/>
      <c r="C561" s="180"/>
      <c r="D561" s="31"/>
      <c r="E561" s="31"/>
      <c r="I561" s="31"/>
    </row>
    <row r="562" ht="14.25" customHeight="1">
      <c r="B562" s="31"/>
      <c r="C562" s="180"/>
      <c r="D562" s="31"/>
      <c r="E562" s="31"/>
      <c r="I562" s="31"/>
    </row>
    <row r="563" ht="14.25" customHeight="1">
      <c r="B563" s="31"/>
      <c r="C563" s="180"/>
      <c r="D563" s="31"/>
      <c r="E563" s="31"/>
      <c r="I563" s="31"/>
    </row>
    <row r="564" ht="14.25" customHeight="1">
      <c r="B564" s="31"/>
      <c r="C564" s="180"/>
      <c r="D564" s="31"/>
      <c r="E564" s="31"/>
      <c r="I564" s="31"/>
    </row>
    <row r="565" ht="14.25" customHeight="1">
      <c r="B565" s="31"/>
      <c r="C565" s="180"/>
      <c r="D565" s="31"/>
      <c r="E565" s="31"/>
      <c r="I565" s="31"/>
    </row>
    <row r="566" ht="14.25" customHeight="1">
      <c r="B566" s="31"/>
      <c r="C566" s="180"/>
      <c r="D566" s="31"/>
      <c r="E566" s="31"/>
      <c r="I566" s="31"/>
    </row>
    <row r="567" ht="14.25" customHeight="1">
      <c r="B567" s="31"/>
      <c r="C567" s="180"/>
      <c r="D567" s="31"/>
      <c r="E567" s="31"/>
      <c r="I567" s="31"/>
    </row>
    <row r="568" ht="14.25" customHeight="1">
      <c r="B568" s="31"/>
      <c r="C568" s="180"/>
      <c r="D568" s="31"/>
      <c r="E568" s="31"/>
      <c r="I568" s="31"/>
    </row>
    <row r="569" ht="14.25" customHeight="1">
      <c r="B569" s="31"/>
      <c r="C569" s="180"/>
      <c r="D569" s="31"/>
      <c r="E569" s="31"/>
      <c r="I569" s="31"/>
    </row>
    <row r="570" ht="14.25" customHeight="1">
      <c r="B570" s="31"/>
      <c r="C570" s="180"/>
      <c r="D570" s="31"/>
      <c r="E570" s="31"/>
      <c r="I570" s="31"/>
    </row>
    <row r="571" ht="14.25" customHeight="1">
      <c r="B571" s="31"/>
      <c r="C571" s="180"/>
      <c r="D571" s="31"/>
      <c r="E571" s="31"/>
      <c r="I571" s="31"/>
    </row>
    <row r="572" ht="14.25" customHeight="1">
      <c r="B572" s="31"/>
      <c r="C572" s="180"/>
      <c r="D572" s="31"/>
      <c r="E572" s="31"/>
      <c r="I572" s="31"/>
    </row>
    <row r="573" ht="14.25" customHeight="1">
      <c r="B573" s="31"/>
      <c r="C573" s="180"/>
      <c r="D573" s="31"/>
      <c r="E573" s="31"/>
      <c r="I573" s="31"/>
    </row>
    <row r="574" ht="14.25" customHeight="1">
      <c r="B574" s="31"/>
      <c r="C574" s="180"/>
      <c r="D574" s="31"/>
      <c r="E574" s="31"/>
      <c r="I574" s="31"/>
    </row>
    <row r="575" ht="14.25" customHeight="1">
      <c r="B575" s="31"/>
      <c r="C575" s="180"/>
      <c r="D575" s="31"/>
      <c r="E575" s="31"/>
      <c r="I575" s="31"/>
    </row>
    <row r="576" ht="14.25" customHeight="1">
      <c r="B576" s="31"/>
      <c r="C576" s="180"/>
      <c r="D576" s="31"/>
      <c r="E576" s="31"/>
      <c r="I576" s="31"/>
    </row>
    <row r="577" ht="14.25" customHeight="1">
      <c r="B577" s="31"/>
      <c r="C577" s="180"/>
      <c r="D577" s="31"/>
      <c r="E577" s="31"/>
      <c r="I577" s="31"/>
    </row>
    <row r="578" ht="14.25" customHeight="1">
      <c r="B578" s="31"/>
      <c r="C578" s="180"/>
      <c r="D578" s="31"/>
      <c r="E578" s="31"/>
      <c r="I578" s="31"/>
    </row>
    <row r="579" ht="14.25" customHeight="1">
      <c r="B579" s="31"/>
      <c r="C579" s="180"/>
      <c r="D579" s="31"/>
      <c r="E579" s="31"/>
      <c r="I579" s="31"/>
    </row>
    <row r="580" ht="14.25" customHeight="1">
      <c r="B580" s="31"/>
      <c r="C580" s="180"/>
      <c r="D580" s="31"/>
      <c r="E580" s="31"/>
      <c r="I580" s="31"/>
    </row>
    <row r="581" ht="14.25" customHeight="1">
      <c r="B581" s="31"/>
      <c r="C581" s="180"/>
      <c r="D581" s="31"/>
      <c r="E581" s="31"/>
      <c r="I581" s="31"/>
    </row>
    <row r="582" ht="14.25" customHeight="1">
      <c r="B582" s="31"/>
      <c r="C582" s="180"/>
      <c r="D582" s="31"/>
      <c r="E582" s="31"/>
      <c r="I582" s="31"/>
    </row>
    <row r="583" ht="14.25" customHeight="1">
      <c r="B583" s="31"/>
      <c r="C583" s="180"/>
      <c r="D583" s="31"/>
      <c r="E583" s="31"/>
      <c r="I583" s="31"/>
    </row>
    <row r="584" ht="14.25" customHeight="1">
      <c r="B584" s="31"/>
      <c r="C584" s="180"/>
      <c r="D584" s="31"/>
      <c r="E584" s="31"/>
      <c r="I584" s="31"/>
    </row>
    <row r="585" ht="14.25" customHeight="1">
      <c r="B585" s="31"/>
      <c r="C585" s="180"/>
      <c r="D585" s="31"/>
      <c r="E585" s="31"/>
      <c r="I585" s="31"/>
    </row>
    <row r="586" ht="14.25" customHeight="1">
      <c r="B586" s="31"/>
      <c r="C586" s="180"/>
      <c r="D586" s="31"/>
      <c r="E586" s="31"/>
      <c r="I586" s="31"/>
    </row>
    <row r="587" ht="14.25" customHeight="1">
      <c r="B587" s="31"/>
      <c r="C587" s="180"/>
      <c r="D587" s="31"/>
      <c r="E587" s="31"/>
      <c r="I587" s="31"/>
    </row>
    <row r="588" ht="14.25" customHeight="1">
      <c r="B588" s="31"/>
      <c r="C588" s="180"/>
      <c r="D588" s="31"/>
      <c r="E588" s="31"/>
      <c r="I588" s="31"/>
    </row>
    <row r="589" ht="14.25" customHeight="1">
      <c r="B589" s="31"/>
      <c r="C589" s="180"/>
      <c r="D589" s="31"/>
      <c r="E589" s="31"/>
      <c r="I589" s="31"/>
    </row>
    <row r="590" ht="14.25" customHeight="1">
      <c r="B590" s="31"/>
      <c r="C590" s="180"/>
      <c r="D590" s="31"/>
      <c r="E590" s="31"/>
      <c r="I590" s="31"/>
    </row>
    <row r="591" ht="14.25" customHeight="1">
      <c r="B591" s="31"/>
      <c r="C591" s="180"/>
      <c r="D591" s="31"/>
      <c r="E591" s="31"/>
      <c r="I591" s="31"/>
    </row>
    <row r="592" ht="14.25" customHeight="1">
      <c r="B592" s="31"/>
      <c r="C592" s="180"/>
      <c r="D592" s="31"/>
      <c r="E592" s="31"/>
      <c r="I592" s="31"/>
    </row>
    <row r="593" ht="14.25" customHeight="1">
      <c r="B593" s="31"/>
      <c r="C593" s="180"/>
      <c r="D593" s="31"/>
      <c r="E593" s="31"/>
      <c r="I593" s="31"/>
    </row>
    <row r="594" ht="14.25" customHeight="1">
      <c r="B594" s="31"/>
      <c r="C594" s="180"/>
      <c r="D594" s="31"/>
      <c r="E594" s="31"/>
      <c r="I594" s="31"/>
    </row>
    <row r="595" ht="14.25" customHeight="1">
      <c r="B595" s="31"/>
      <c r="C595" s="180"/>
      <c r="D595" s="31"/>
      <c r="E595" s="31"/>
      <c r="I595" s="31"/>
    </row>
    <row r="596" ht="14.25" customHeight="1">
      <c r="B596" s="31"/>
      <c r="C596" s="180"/>
      <c r="D596" s="31"/>
      <c r="E596" s="31"/>
      <c r="I596" s="31"/>
    </row>
    <row r="597" ht="14.25" customHeight="1">
      <c r="B597" s="31"/>
      <c r="C597" s="180"/>
      <c r="D597" s="31"/>
      <c r="E597" s="31"/>
      <c r="I597" s="31"/>
    </row>
    <row r="598" ht="14.25" customHeight="1">
      <c r="B598" s="31"/>
      <c r="C598" s="180"/>
      <c r="D598" s="31"/>
      <c r="E598" s="31"/>
      <c r="I598" s="31"/>
    </row>
    <row r="599" ht="14.25" customHeight="1">
      <c r="B599" s="31"/>
      <c r="C599" s="180"/>
      <c r="D599" s="31"/>
      <c r="E599" s="31"/>
      <c r="I599" s="31"/>
    </row>
    <row r="600" ht="14.25" customHeight="1">
      <c r="B600" s="31"/>
      <c r="C600" s="180"/>
      <c r="D600" s="31"/>
      <c r="E600" s="31"/>
      <c r="I600" s="31"/>
    </row>
    <row r="601" ht="14.25" customHeight="1">
      <c r="B601" s="31"/>
      <c r="C601" s="180"/>
      <c r="D601" s="31"/>
      <c r="E601" s="31"/>
      <c r="I601" s="31"/>
    </row>
    <row r="602" ht="14.25" customHeight="1">
      <c r="B602" s="31"/>
      <c r="C602" s="180"/>
      <c r="D602" s="31"/>
      <c r="E602" s="31"/>
      <c r="I602" s="31"/>
    </row>
    <row r="603" ht="14.25" customHeight="1">
      <c r="B603" s="31"/>
      <c r="C603" s="180"/>
      <c r="D603" s="31"/>
      <c r="E603" s="31"/>
      <c r="I603" s="31"/>
    </row>
    <row r="604" ht="14.25" customHeight="1">
      <c r="B604" s="31"/>
      <c r="C604" s="180"/>
      <c r="D604" s="31"/>
      <c r="E604" s="31"/>
      <c r="I604" s="31"/>
    </row>
    <row r="605" ht="14.25" customHeight="1">
      <c r="B605" s="31"/>
      <c r="C605" s="180"/>
      <c r="D605" s="31"/>
      <c r="E605" s="31"/>
      <c r="I605" s="31"/>
    </row>
    <row r="606" ht="14.25" customHeight="1">
      <c r="B606" s="31"/>
      <c r="C606" s="180"/>
      <c r="D606" s="31"/>
      <c r="E606" s="31"/>
      <c r="I606" s="31"/>
    </row>
    <row r="607" ht="14.25" customHeight="1">
      <c r="B607" s="31"/>
      <c r="C607" s="180"/>
      <c r="D607" s="31"/>
      <c r="E607" s="31"/>
      <c r="I607" s="31"/>
    </row>
    <row r="608" ht="14.25" customHeight="1">
      <c r="B608" s="31"/>
      <c r="C608" s="180"/>
      <c r="D608" s="31"/>
      <c r="E608" s="31"/>
      <c r="I608" s="31"/>
    </row>
    <row r="609" ht="14.25" customHeight="1">
      <c r="B609" s="31"/>
      <c r="C609" s="180"/>
      <c r="D609" s="31"/>
      <c r="E609" s="31"/>
      <c r="I609" s="31"/>
    </row>
    <row r="610" ht="14.25" customHeight="1">
      <c r="B610" s="31"/>
      <c r="C610" s="180"/>
      <c r="D610" s="31"/>
      <c r="E610" s="31"/>
      <c r="I610" s="31"/>
    </row>
    <row r="611" ht="14.25" customHeight="1">
      <c r="B611" s="31"/>
      <c r="C611" s="180"/>
      <c r="D611" s="31"/>
      <c r="E611" s="31"/>
      <c r="I611" s="31"/>
    </row>
    <row r="612" ht="14.25" customHeight="1">
      <c r="B612" s="31"/>
      <c r="C612" s="180"/>
      <c r="D612" s="31"/>
      <c r="E612" s="31"/>
      <c r="I612" s="31"/>
    </row>
    <row r="613" ht="14.25" customHeight="1">
      <c r="B613" s="31"/>
      <c r="C613" s="180"/>
      <c r="D613" s="31"/>
      <c r="E613" s="31"/>
      <c r="I613" s="31"/>
    </row>
    <row r="614" ht="14.25" customHeight="1">
      <c r="B614" s="31"/>
      <c r="C614" s="180"/>
      <c r="D614" s="31"/>
      <c r="E614" s="31"/>
      <c r="I614" s="31"/>
    </row>
    <row r="615" ht="14.25" customHeight="1">
      <c r="B615" s="31"/>
      <c r="C615" s="180"/>
      <c r="D615" s="31"/>
      <c r="E615" s="31"/>
      <c r="I615" s="31"/>
    </row>
    <row r="616" ht="14.25" customHeight="1">
      <c r="B616" s="31"/>
      <c r="C616" s="180"/>
      <c r="D616" s="31"/>
      <c r="E616" s="31"/>
      <c r="I616" s="31"/>
    </row>
    <row r="617" ht="14.25" customHeight="1">
      <c r="B617" s="31"/>
      <c r="C617" s="180"/>
      <c r="D617" s="31"/>
      <c r="E617" s="31"/>
      <c r="I617" s="31"/>
    </row>
    <row r="618" ht="14.25" customHeight="1">
      <c r="B618" s="31"/>
      <c r="C618" s="180"/>
      <c r="D618" s="31"/>
      <c r="E618" s="31"/>
      <c r="I618" s="31"/>
    </row>
    <row r="619" ht="14.25" customHeight="1">
      <c r="B619" s="31"/>
      <c r="C619" s="180"/>
      <c r="D619" s="31"/>
      <c r="E619" s="31"/>
      <c r="I619" s="31"/>
    </row>
    <row r="620" ht="14.25" customHeight="1">
      <c r="B620" s="31"/>
      <c r="C620" s="180"/>
      <c r="D620" s="31"/>
      <c r="E620" s="31"/>
      <c r="I620" s="31"/>
    </row>
    <row r="621" ht="14.25" customHeight="1">
      <c r="B621" s="31"/>
      <c r="C621" s="180"/>
      <c r="D621" s="31"/>
      <c r="E621" s="31"/>
      <c r="I621" s="31"/>
    </row>
    <row r="622" ht="14.25" customHeight="1">
      <c r="B622" s="31"/>
      <c r="C622" s="180"/>
      <c r="D622" s="31"/>
      <c r="E622" s="31"/>
      <c r="I622" s="31"/>
    </row>
    <row r="623" ht="14.25" customHeight="1">
      <c r="B623" s="31"/>
      <c r="C623" s="180"/>
      <c r="D623" s="31"/>
      <c r="E623" s="31"/>
      <c r="I623" s="31"/>
    </row>
    <row r="624" ht="14.25" customHeight="1">
      <c r="B624" s="31"/>
      <c r="C624" s="180"/>
      <c r="D624" s="31"/>
      <c r="E624" s="31"/>
      <c r="I624" s="31"/>
    </row>
    <row r="625" ht="14.25" customHeight="1">
      <c r="B625" s="31"/>
      <c r="C625" s="180"/>
      <c r="D625" s="31"/>
      <c r="E625" s="31"/>
      <c r="I625" s="31"/>
    </row>
    <row r="626" ht="14.25" customHeight="1">
      <c r="B626" s="31"/>
      <c r="C626" s="180"/>
      <c r="D626" s="31"/>
      <c r="E626" s="31"/>
      <c r="I626" s="31"/>
    </row>
    <row r="627" ht="14.25" customHeight="1">
      <c r="B627" s="31"/>
      <c r="C627" s="180"/>
      <c r="D627" s="31"/>
      <c r="E627" s="31"/>
      <c r="I627" s="31"/>
    </row>
    <row r="628" ht="14.25" customHeight="1">
      <c r="B628" s="31"/>
      <c r="C628" s="180"/>
      <c r="D628" s="31"/>
      <c r="E628" s="31"/>
      <c r="I628" s="31"/>
    </row>
    <row r="629" ht="14.25" customHeight="1">
      <c r="B629" s="31"/>
      <c r="C629" s="180"/>
      <c r="D629" s="31"/>
      <c r="E629" s="31"/>
      <c r="I629" s="31"/>
    </row>
    <row r="630" ht="14.25" customHeight="1">
      <c r="B630" s="31"/>
      <c r="C630" s="180"/>
      <c r="D630" s="31"/>
      <c r="E630" s="31"/>
      <c r="I630" s="31"/>
    </row>
    <row r="631" ht="14.25" customHeight="1">
      <c r="B631" s="31"/>
      <c r="C631" s="180"/>
      <c r="D631" s="31"/>
      <c r="E631" s="31"/>
      <c r="I631" s="31"/>
    </row>
    <row r="632" ht="14.25" customHeight="1">
      <c r="B632" s="31"/>
      <c r="C632" s="180"/>
      <c r="D632" s="31"/>
      <c r="E632" s="31"/>
      <c r="I632" s="31"/>
    </row>
    <row r="633" ht="14.25" customHeight="1">
      <c r="B633" s="31"/>
      <c r="C633" s="180"/>
      <c r="D633" s="31"/>
      <c r="E633" s="31"/>
      <c r="I633" s="31"/>
    </row>
    <row r="634" ht="14.25" customHeight="1">
      <c r="B634" s="31"/>
      <c r="C634" s="180"/>
      <c r="D634" s="31"/>
      <c r="E634" s="31"/>
      <c r="I634" s="31"/>
    </row>
    <row r="635" ht="14.25" customHeight="1">
      <c r="B635" s="31"/>
      <c r="C635" s="180"/>
      <c r="D635" s="31"/>
      <c r="E635" s="31"/>
      <c r="I635" s="31"/>
    </row>
    <row r="636" ht="14.25" customHeight="1">
      <c r="B636" s="31"/>
      <c r="C636" s="180"/>
      <c r="D636" s="31"/>
      <c r="E636" s="31"/>
      <c r="I636" s="31"/>
    </row>
    <row r="637" ht="14.25" customHeight="1">
      <c r="B637" s="31"/>
      <c r="C637" s="180"/>
      <c r="D637" s="31"/>
      <c r="E637" s="31"/>
      <c r="I637" s="31"/>
    </row>
    <row r="638" ht="14.25" customHeight="1">
      <c r="B638" s="31"/>
      <c r="C638" s="180"/>
      <c r="D638" s="31"/>
      <c r="E638" s="31"/>
      <c r="I638" s="31"/>
    </row>
    <row r="639" ht="14.25" customHeight="1">
      <c r="B639" s="31"/>
      <c r="C639" s="180"/>
      <c r="D639" s="31"/>
      <c r="E639" s="31"/>
      <c r="I639" s="31"/>
    </row>
    <row r="640" ht="14.25" customHeight="1">
      <c r="B640" s="31"/>
      <c r="C640" s="180"/>
      <c r="D640" s="31"/>
      <c r="E640" s="31"/>
      <c r="I640" s="31"/>
    </row>
    <row r="641" ht="14.25" customHeight="1">
      <c r="B641" s="31"/>
      <c r="C641" s="180"/>
      <c r="D641" s="31"/>
      <c r="E641" s="31"/>
      <c r="I641" s="31"/>
    </row>
    <row r="642" ht="14.25" customHeight="1">
      <c r="B642" s="31"/>
      <c r="C642" s="180"/>
      <c r="D642" s="31"/>
      <c r="E642" s="31"/>
      <c r="I642" s="31"/>
    </row>
    <row r="643" ht="14.25" customHeight="1">
      <c r="B643" s="31"/>
      <c r="C643" s="180"/>
      <c r="D643" s="31"/>
      <c r="E643" s="31"/>
      <c r="I643" s="31"/>
    </row>
    <row r="644" ht="14.25" customHeight="1">
      <c r="B644" s="31"/>
      <c r="C644" s="180"/>
      <c r="D644" s="31"/>
      <c r="E644" s="31"/>
      <c r="I644" s="31"/>
    </row>
    <row r="645" ht="14.25" customHeight="1">
      <c r="B645" s="31"/>
      <c r="C645" s="180"/>
      <c r="D645" s="31"/>
      <c r="E645" s="31"/>
      <c r="I645" s="31"/>
    </row>
    <row r="646" ht="14.25" customHeight="1">
      <c r="B646" s="31"/>
      <c r="C646" s="180"/>
      <c r="D646" s="31"/>
      <c r="E646" s="31"/>
      <c r="I646" s="31"/>
    </row>
    <row r="647" ht="14.25" customHeight="1">
      <c r="B647" s="31"/>
      <c r="C647" s="180"/>
      <c r="D647" s="31"/>
      <c r="E647" s="31"/>
      <c r="I647" s="31"/>
    </row>
    <row r="648" ht="14.25" customHeight="1">
      <c r="B648" s="31"/>
      <c r="C648" s="180"/>
      <c r="D648" s="31"/>
      <c r="E648" s="31"/>
      <c r="I648" s="31"/>
    </row>
    <row r="649" ht="14.25" customHeight="1">
      <c r="B649" s="31"/>
      <c r="C649" s="180"/>
      <c r="D649" s="31"/>
      <c r="E649" s="31"/>
      <c r="I649" s="31"/>
    </row>
    <row r="650" ht="14.25" customHeight="1">
      <c r="B650" s="31"/>
      <c r="C650" s="180"/>
      <c r="D650" s="31"/>
      <c r="E650" s="31"/>
      <c r="I650" s="31"/>
    </row>
    <row r="651" ht="14.25" customHeight="1">
      <c r="B651" s="31"/>
      <c r="C651" s="180"/>
      <c r="D651" s="31"/>
      <c r="E651" s="31"/>
      <c r="I651" s="31"/>
    </row>
    <row r="652" ht="14.25" customHeight="1">
      <c r="B652" s="31"/>
      <c r="C652" s="180"/>
      <c r="D652" s="31"/>
      <c r="E652" s="31"/>
      <c r="I652" s="31"/>
    </row>
    <row r="653" ht="14.25" customHeight="1">
      <c r="B653" s="31"/>
      <c r="C653" s="180"/>
      <c r="D653" s="31"/>
      <c r="E653" s="31"/>
      <c r="I653" s="31"/>
    </row>
    <row r="654" ht="14.25" customHeight="1">
      <c r="B654" s="31"/>
      <c r="C654" s="180"/>
      <c r="D654" s="31"/>
      <c r="E654" s="31"/>
      <c r="I654" s="31"/>
    </row>
    <row r="655" ht="14.25" customHeight="1">
      <c r="B655" s="31"/>
      <c r="C655" s="180"/>
      <c r="D655" s="31"/>
      <c r="E655" s="31"/>
      <c r="I655" s="31"/>
    </row>
    <row r="656" ht="14.25" customHeight="1">
      <c r="B656" s="31"/>
      <c r="C656" s="180"/>
      <c r="D656" s="31"/>
      <c r="E656" s="31"/>
      <c r="I656" s="31"/>
    </row>
    <row r="657" ht="14.25" customHeight="1">
      <c r="B657" s="31"/>
      <c r="C657" s="180"/>
      <c r="D657" s="31"/>
      <c r="E657" s="31"/>
      <c r="I657" s="31"/>
    </row>
    <row r="658" ht="14.25" customHeight="1">
      <c r="B658" s="31"/>
      <c r="C658" s="180"/>
      <c r="D658" s="31"/>
      <c r="E658" s="31"/>
      <c r="I658" s="31"/>
    </row>
    <row r="659" ht="14.25" customHeight="1">
      <c r="B659" s="31"/>
      <c r="C659" s="180"/>
      <c r="D659" s="31"/>
      <c r="E659" s="31"/>
      <c r="I659" s="31"/>
    </row>
    <row r="660" ht="14.25" customHeight="1">
      <c r="B660" s="31"/>
      <c r="C660" s="180"/>
      <c r="D660" s="31"/>
      <c r="E660" s="31"/>
      <c r="I660" s="31"/>
    </row>
    <row r="661" ht="14.25" customHeight="1">
      <c r="B661" s="31"/>
      <c r="C661" s="180"/>
      <c r="D661" s="31"/>
      <c r="E661" s="31"/>
      <c r="I661" s="31"/>
    </row>
    <row r="662" ht="14.25" customHeight="1">
      <c r="B662" s="31"/>
      <c r="C662" s="180"/>
      <c r="D662" s="31"/>
      <c r="E662" s="31"/>
      <c r="I662" s="31"/>
    </row>
    <row r="663" ht="14.25" customHeight="1">
      <c r="B663" s="31"/>
      <c r="C663" s="180"/>
      <c r="D663" s="31"/>
      <c r="E663" s="31"/>
      <c r="I663" s="31"/>
    </row>
    <row r="664" ht="14.25" customHeight="1">
      <c r="B664" s="31"/>
      <c r="C664" s="180"/>
      <c r="D664" s="31"/>
      <c r="E664" s="31"/>
      <c r="I664" s="31"/>
    </row>
    <row r="665" ht="14.25" customHeight="1">
      <c r="B665" s="31"/>
      <c r="C665" s="180"/>
      <c r="D665" s="31"/>
      <c r="E665" s="31"/>
      <c r="I665" s="31"/>
    </row>
    <row r="666" ht="14.25" customHeight="1">
      <c r="B666" s="31"/>
      <c r="C666" s="180"/>
      <c r="D666" s="31"/>
      <c r="E666" s="31"/>
      <c r="I666" s="31"/>
    </row>
    <row r="667" ht="14.25" customHeight="1">
      <c r="B667" s="31"/>
      <c r="C667" s="180"/>
      <c r="D667" s="31"/>
      <c r="E667" s="31"/>
      <c r="I667" s="31"/>
    </row>
    <row r="668" ht="14.25" customHeight="1">
      <c r="B668" s="31"/>
      <c r="C668" s="180"/>
      <c r="D668" s="31"/>
      <c r="E668" s="31"/>
      <c r="I668" s="31"/>
    </row>
    <row r="669" ht="14.25" customHeight="1">
      <c r="B669" s="31"/>
      <c r="C669" s="180"/>
      <c r="D669" s="31"/>
      <c r="E669" s="31"/>
      <c r="I669" s="31"/>
    </row>
    <row r="670" ht="14.25" customHeight="1">
      <c r="B670" s="31"/>
      <c r="C670" s="180"/>
      <c r="D670" s="31"/>
      <c r="E670" s="31"/>
      <c r="I670" s="31"/>
    </row>
    <row r="671" ht="14.25" customHeight="1">
      <c r="B671" s="31"/>
      <c r="C671" s="180"/>
      <c r="D671" s="31"/>
      <c r="E671" s="31"/>
      <c r="I671" s="31"/>
    </row>
    <row r="672" ht="14.25" customHeight="1">
      <c r="B672" s="31"/>
      <c r="C672" s="180"/>
      <c r="D672" s="31"/>
      <c r="E672" s="31"/>
      <c r="I672" s="31"/>
    </row>
    <row r="673" ht="14.25" customHeight="1">
      <c r="B673" s="31"/>
      <c r="C673" s="180"/>
      <c r="D673" s="31"/>
      <c r="E673" s="31"/>
      <c r="I673" s="31"/>
    </row>
    <row r="674" ht="14.25" customHeight="1">
      <c r="B674" s="31"/>
      <c r="C674" s="180"/>
      <c r="D674" s="31"/>
      <c r="E674" s="31"/>
      <c r="I674" s="31"/>
    </row>
    <row r="675" ht="14.25" customHeight="1">
      <c r="B675" s="31"/>
      <c r="C675" s="180"/>
      <c r="D675" s="31"/>
      <c r="E675" s="31"/>
      <c r="I675" s="31"/>
    </row>
    <row r="676" ht="14.25" customHeight="1">
      <c r="B676" s="31"/>
      <c r="C676" s="180"/>
      <c r="D676" s="31"/>
      <c r="E676" s="31"/>
      <c r="I676" s="31"/>
    </row>
    <row r="677" ht="14.25" customHeight="1">
      <c r="B677" s="31"/>
      <c r="C677" s="180"/>
      <c r="D677" s="31"/>
      <c r="E677" s="31"/>
      <c r="I677" s="31"/>
    </row>
    <row r="678" ht="14.25" customHeight="1">
      <c r="B678" s="31"/>
      <c r="C678" s="180"/>
      <c r="D678" s="31"/>
      <c r="E678" s="31"/>
      <c r="I678" s="31"/>
    </row>
    <row r="679" ht="14.25" customHeight="1">
      <c r="B679" s="31"/>
      <c r="C679" s="180"/>
      <c r="D679" s="31"/>
      <c r="E679" s="31"/>
      <c r="I679" s="31"/>
    </row>
    <row r="680" ht="14.25" customHeight="1">
      <c r="B680" s="31"/>
      <c r="C680" s="180"/>
      <c r="D680" s="31"/>
      <c r="E680" s="31"/>
      <c r="I680" s="31"/>
    </row>
    <row r="681" ht="14.25" customHeight="1">
      <c r="B681" s="31"/>
      <c r="C681" s="180"/>
      <c r="D681" s="31"/>
      <c r="E681" s="31"/>
      <c r="I681" s="31"/>
    </row>
    <row r="682" ht="14.25" customHeight="1">
      <c r="B682" s="31"/>
      <c r="C682" s="180"/>
      <c r="D682" s="31"/>
      <c r="E682" s="31"/>
      <c r="I682" s="31"/>
    </row>
    <row r="683" ht="14.25" customHeight="1">
      <c r="B683" s="31"/>
      <c r="C683" s="180"/>
      <c r="D683" s="31"/>
      <c r="E683" s="31"/>
      <c r="I683" s="31"/>
    </row>
    <row r="684" ht="14.25" customHeight="1">
      <c r="B684" s="31"/>
      <c r="C684" s="180"/>
      <c r="D684" s="31"/>
      <c r="E684" s="31"/>
      <c r="I684" s="31"/>
    </row>
    <row r="685" ht="14.25" customHeight="1">
      <c r="B685" s="31"/>
      <c r="C685" s="180"/>
      <c r="D685" s="31"/>
      <c r="E685" s="31"/>
      <c r="I685" s="31"/>
    </row>
    <row r="686" ht="14.25" customHeight="1">
      <c r="B686" s="31"/>
      <c r="C686" s="180"/>
      <c r="D686" s="31"/>
      <c r="E686" s="31"/>
      <c r="I686" s="31"/>
    </row>
    <row r="687" ht="14.25" customHeight="1">
      <c r="B687" s="31"/>
      <c r="C687" s="180"/>
      <c r="D687" s="31"/>
      <c r="E687" s="31"/>
      <c r="I687" s="31"/>
    </row>
    <row r="688" ht="14.25" customHeight="1">
      <c r="B688" s="31"/>
      <c r="C688" s="180"/>
      <c r="D688" s="31"/>
      <c r="E688" s="31"/>
      <c r="I688" s="31"/>
    </row>
    <row r="689" ht="14.25" customHeight="1">
      <c r="B689" s="31"/>
      <c r="C689" s="180"/>
      <c r="D689" s="31"/>
      <c r="E689" s="31"/>
      <c r="I689" s="31"/>
    </row>
    <row r="690" ht="14.25" customHeight="1">
      <c r="B690" s="31"/>
      <c r="C690" s="180"/>
      <c r="D690" s="31"/>
      <c r="E690" s="31"/>
      <c r="I690" s="31"/>
    </row>
    <row r="691" ht="14.25" customHeight="1">
      <c r="B691" s="31"/>
      <c r="C691" s="180"/>
      <c r="D691" s="31"/>
      <c r="E691" s="31"/>
      <c r="I691" s="31"/>
    </row>
    <row r="692" ht="14.25" customHeight="1">
      <c r="B692" s="31"/>
      <c r="C692" s="180"/>
      <c r="D692" s="31"/>
      <c r="E692" s="31"/>
      <c r="I692" s="31"/>
    </row>
    <row r="693" ht="14.25" customHeight="1">
      <c r="B693" s="31"/>
      <c r="C693" s="180"/>
      <c r="D693" s="31"/>
      <c r="E693" s="31"/>
      <c r="I693" s="31"/>
    </row>
    <row r="694" ht="14.25" customHeight="1">
      <c r="B694" s="31"/>
      <c r="C694" s="180"/>
      <c r="D694" s="31"/>
      <c r="E694" s="31"/>
      <c r="I694" s="31"/>
    </row>
    <row r="695" ht="14.25" customHeight="1">
      <c r="B695" s="31"/>
      <c r="C695" s="180"/>
      <c r="D695" s="31"/>
      <c r="E695" s="31"/>
      <c r="I695" s="31"/>
    </row>
    <row r="696" ht="14.25" customHeight="1">
      <c r="B696" s="31"/>
      <c r="C696" s="180"/>
      <c r="D696" s="31"/>
      <c r="E696" s="31"/>
      <c r="I696" s="31"/>
    </row>
    <row r="697" ht="14.25" customHeight="1">
      <c r="B697" s="31"/>
      <c r="C697" s="180"/>
      <c r="D697" s="31"/>
      <c r="E697" s="31"/>
      <c r="I697" s="31"/>
    </row>
    <row r="698" ht="14.25" customHeight="1">
      <c r="B698" s="31"/>
      <c r="C698" s="180"/>
      <c r="D698" s="31"/>
      <c r="E698" s="31"/>
      <c r="I698" s="31"/>
    </row>
    <row r="699" ht="14.25" customHeight="1">
      <c r="B699" s="31"/>
      <c r="C699" s="180"/>
      <c r="D699" s="31"/>
      <c r="E699" s="31"/>
      <c r="I699" s="31"/>
    </row>
    <row r="700" ht="14.25" customHeight="1">
      <c r="B700" s="31"/>
      <c r="C700" s="180"/>
      <c r="D700" s="31"/>
      <c r="E700" s="31"/>
      <c r="I700" s="31"/>
    </row>
    <row r="701" ht="14.25" customHeight="1">
      <c r="B701" s="31"/>
      <c r="C701" s="180"/>
      <c r="D701" s="31"/>
      <c r="E701" s="31"/>
      <c r="I701" s="31"/>
    </row>
    <row r="702" ht="14.25" customHeight="1">
      <c r="B702" s="31"/>
      <c r="C702" s="180"/>
      <c r="D702" s="31"/>
      <c r="E702" s="31"/>
      <c r="I702" s="31"/>
    </row>
    <row r="703" ht="14.25" customHeight="1">
      <c r="B703" s="31"/>
      <c r="C703" s="180"/>
      <c r="D703" s="31"/>
      <c r="E703" s="31"/>
      <c r="I703" s="31"/>
    </row>
    <row r="704" ht="14.25" customHeight="1">
      <c r="B704" s="31"/>
      <c r="C704" s="180"/>
      <c r="D704" s="31"/>
      <c r="E704" s="31"/>
      <c r="I704" s="31"/>
    </row>
    <row r="705" ht="14.25" customHeight="1">
      <c r="B705" s="31"/>
      <c r="C705" s="180"/>
      <c r="D705" s="31"/>
      <c r="E705" s="31"/>
      <c r="I705" s="31"/>
    </row>
    <row r="706" ht="14.25" customHeight="1">
      <c r="B706" s="31"/>
      <c r="C706" s="180"/>
      <c r="D706" s="31"/>
      <c r="E706" s="31"/>
      <c r="I706" s="31"/>
    </row>
    <row r="707" ht="14.25" customHeight="1">
      <c r="B707" s="31"/>
      <c r="C707" s="180"/>
      <c r="D707" s="31"/>
      <c r="E707" s="31"/>
      <c r="I707" s="31"/>
    </row>
    <row r="708" ht="14.25" customHeight="1">
      <c r="B708" s="31"/>
      <c r="C708" s="180"/>
      <c r="D708" s="31"/>
      <c r="E708" s="31"/>
      <c r="I708" s="31"/>
    </row>
    <row r="709" ht="14.25" customHeight="1">
      <c r="B709" s="31"/>
      <c r="C709" s="180"/>
      <c r="D709" s="31"/>
      <c r="E709" s="31"/>
      <c r="I709" s="31"/>
    </row>
    <row r="710" ht="14.25" customHeight="1">
      <c r="B710" s="31"/>
      <c r="C710" s="180"/>
      <c r="D710" s="31"/>
      <c r="E710" s="31"/>
      <c r="I710" s="31"/>
    </row>
    <row r="711" ht="14.25" customHeight="1">
      <c r="B711" s="31"/>
      <c r="C711" s="180"/>
      <c r="D711" s="31"/>
      <c r="E711" s="31"/>
      <c r="I711" s="31"/>
    </row>
    <row r="712" ht="14.25" customHeight="1">
      <c r="B712" s="31"/>
      <c r="C712" s="180"/>
      <c r="D712" s="31"/>
      <c r="E712" s="31"/>
      <c r="I712" s="31"/>
    </row>
    <row r="713" ht="14.25" customHeight="1">
      <c r="B713" s="31"/>
      <c r="C713" s="180"/>
      <c r="D713" s="31"/>
      <c r="E713" s="31"/>
      <c r="I713" s="31"/>
    </row>
    <row r="714" ht="14.25" customHeight="1">
      <c r="B714" s="31"/>
      <c r="C714" s="180"/>
      <c r="D714" s="31"/>
      <c r="E714" s="31"/>
      <c r="I714" s="31"/>
    </row>
    <row r="715" ht="14.25" customHeight="1">
      <c r="B715" s="31"/>
      <c r="C715" s="180"/>
      <c r="D715" s="31"/>
      <c r="E715" s="31"/>
      <c r="I715" s="31"/>
    </row>
    <row r="716" ht="14.25" customHeight="1">
      <c r="B716" s="31"/>
      <c r="C716" s="180"/>
      <c r="D716" s="31"/>
      <c r="E716" s="31"/>
      <c r="I716" s="31"/>
    </row>
    <row r="717" ht="14.25" customHeight="1">
      <c r="B717" s="31"/>
      <c r="C717" s="180"/>
      <c r="D717" s="31"/>
      <c r="E717" s="31"/>
      <c r="I717" s="31"/>
    </row>
    <row r="718" ht="14.25" customHeight="1">
      <c r="B718" s="31"/>
      <c r="C718" s="180"/>
      <c r="D718" s="31"/>
      <c r="E718" s="31"/>
      <c r="I718" s="31"/>
    </row>
    <row r="719" ht="14.25" customHeight="1">
      <c r="B719" s="31"/>
      <c r="C719" s="180"/>
      <c r="D719" s="31"/>
      <c r="E719" s="31"/>
      <c r="I719" s="31"/>
    </row>
    <row r="720" ht="14.25" customHeight="1">
      <c r="B720" s="31"/>
      <c r="C720" s="180"/>
      <c r="D720" s="31"/>
      <c r="E720" s="31"/>
      <c r="I720" s="31"/>
    </row>
    <row r="721" ht="14.25" customHeight="1">
      <c r="B721" s="31"/>
      <c r="C721" s="180"/>
      <c r="D721" s="31"/>
      <c r="E721" s="31"/>
      <c r="I721" s="31"/>
    </row>
    <row r="722" ht="14.25" customHeight="1">
      <c r="B722" s="31"/>
      <c r="C722" s="180"/>
      <c r="D722" s="31"/>
      <c r="E722" s="31"/>
      <c r="I722" s="31"/>
    </row>
    <row r="723" ht="14.25" customHeight="1">
      <c r="B723" s="31"/>
      <c r="C723" s="180"/>
      <c r="D723" s="31"/>
      <c r="E723" s="31"/>
      <c r="I723" s="31"/>
    </row>
    <row r="724" ht="14.25" customHeight="1">
      <c r="B724" s="31"/>
      <c r="C724" s="180"/>
      <c r="D724" s="31"/>
      <c r="E724" s="31"/>
      <c r="I724" s="31"/>
    </row>
    <row r="725" ht="14.25" customHeight="1">
      <c r="B725" s="31"/>
      <c r="C725" s="180"/>
      <c r="D725" s="31"/>
      <c r="E725" s="31"/>
      <c r="I725" s="31"/>
    </row>
    <row r="726" ht="14.25" customHeight="1">
      <c r="B726" s="31"/>
      <c r="C726" s="180"/>
      <c r="D726" s="31"/>
      <c r="E726" s="31"/>
      <c r="I726" s="31"/>
    </row>
    <row r="727" ht="14.25" customHeight="1">
      <c r="B727" s="31"/>
      <c r="C727" s="180"/>
      <c r="D727" s="31"/>
      <c r="E727" s="31"/>
      <c r="I727" s="31"/>
    </row>
    <row r="728" ht="14.25" customHeight="1">
      <c r="B728" s="31"/>
      <c r="C728" s="180"/>
      <c r="D728" s="31"/>
      <c r="E728" s="31"/>
      <c r="I728" s="31"/>
    </row>
    <row r="729" ht="14.25" customHeight="1">
      <c r="B729" s="31"/>
      <c r="C729" s="180"/>
      <c r="D729" s="31"/>
      <c r="E729" s="31"/>
      <c r="I729" s="31"/>
    </row>
    <row r="730" ht="14.25" customHeight="1">
      <c r="B730" s="31"/>
      <c r="C730" s="180"/>
      <c r="D730" s="31"/>
      <c r="E730" s="31"/>
      <c r="I730" s="31"/>
    </row>
    <row r="731" ht="14.25" customHeight="1">
      <c r="B731" s="31"/>
      <c r="C731" s="180"/>
      <c r="D731" s="31"/>
      <c r="E731" s="31"/>
      <c r="I731" s="31"/>
    </row>
    <row r="732" ht="14.25" customHeight="1">
      <c r="B732" s="31"/>
      <c r="C732" s="180"/>
      <c r="D732" s="31"/>
      <c r="E732" s="31"/>
      <c r="I732" s="31"/>
    </row>
    <row r="733" ht="14.25" customHeight="1">
      <c r="B733" s="31"/>
      <c r="C733" s="180"/>
      <c r="D733" s="31"/>
      <c r="E733" s="31"/>
      <c r="I733" s="31"/>
    </row>
    <row r="734" ht="14.25" customHeight="1">
      <c r="B734" s="31"/>
      <c r="C734" s="180"/>
      <c r="D734" s="31"/>
      <c r="E734" s="31"/>
      <c r="I734" s="31"/>
    </row>
    <row r="735" ht="14.25" customHeight="1">
      <c r="B735" s="31"/>
      <c r="C735" s="180"/>
      <c r="D735" s="31"/>
      <c r="E735" s="31"/>
      <c r="I735" s="31"/>
    </row>
    <row r="736" ht="14.25" customHeight="1">
      <c r="B736" s="31"/>
      <c r="C736" s="180"/>
      <c r="D736" s="31"/>
      <c r="E736" s="31"/>
      <c r="I736" s="31"/>
    </row>
    <row r="737" ht="14.25" customHeight="1">
      <c r="B737" s="31"/>
      <c r="C737" s="180"/>
      <c r="D737" s="31"/>
      <c r="E737" s="31"/>
      <c r="I737" s="31"/>
    </row>
    <row r="738" ht="14.25" customHeight="1">
      <c r="B738" s="31"/>
      <c r="C738" s="180"/>
      <c r="D738" s="31"/>
      <c r="E738" s="31"/>
      <c r="I738" s="31"/>
    </row>
    <row r="739" ht="14.25" customHeight="1">
      <c r="B739" s="31"/>
      <c r="C739" s="180"/>
      <c r="D739" s="31"/>
      <c r="E739" s="31"/>
      <c r="I739" s="31"/>
    </row>
    <row r="740" ht="14.25" customHeight="1">
      <c r="B740" s="31"/>
      <c r="C740" s="180"/>
      <c r="D740" s="31"/>
      <c r="E740" s="31"/>
      <c r="I740" s="31"/>
    </row>
    <row r="741" ht="14.25" customHeight="1">
      <c r="B741" s="31"/>
      <c r="C741" s="180"/>
      <c r="D741" s="31"/>
      <c r="E741" s="31"/>
      <c r="I741" s="31"/>
    </row>
    <row r="742" ht="14.25" customHeight="1">
      <c r="B742" s="31"/>
      <c r="C742" s="180"/>
      <c r="D742" s="31"/>
      <c r="E742" s="31"/>
      <c r="I742" s="31"/>
    </row>
    <row r="743" ht="14.25" customHeight="1">
      <c r="B743" s="31"/>
      <c r="C743" s="180"/>
      <c r="D743" s="31"/>
      <c r="E743" s="31"/>
      <c r="I743" s="31"/>
    </row>
    <row r="744" ht="14.25" customHeight="1">
      <c r="B744" s="31"/>
      <c r="C744" s="180"/>
      <c r="D744" s="31"/>
      <c r="E744" s="31"/>
      <c r="I744" s="31"/>
    </row>
    <row r="745" ht="14.25" customHeight="1">
      <c r="B745" s="31"/>
      <c r="C745" s="180"/>
      <c r="D745" s="31"/>
      <c r="E745" s="31"/>
      <c r="I745" s="31"/>
    </row>
    <row r="746" ht="14.25" customHeight="1">
      <c r="B746" s="31"/>
      <c r="C746" s="180"/>
      <c r="D746" s="31"/>
      <c r="E746" s="31"/>
      <c r="I746" s="31"/>
    </row>
    <row r="747" ht="14.25" customHeight="1">
      <c r="B747" s="31"/>
      <c r="C747" s="180"/>
      <c r="D747" s="31"/>
      <c r="E747" s="31"/>
      <c r="I747" s="31"/>
    </row>
    <row r="748" ht="14.25" customHeight="1">
      <c r="B748" s="31"/>
      <c r="C748" s="180"/>
      <c r="D748" s="31"/>
      <c r="E748" s="31"/>
      <c r="I748" s="31"/>
    </row>
    <row r="749" ht="14.25" customHeight="1">
      <c r="B749" s="31"/>
      <c r="C749" s="180"/>
      <c r="D749" s="31"/>
      <c r="E749" s="31"/>
      <c r="I749" s="31"/>
    </row>
    <row r="750" ht="14.25" customHeight="1">
      <c r="B750" s="31"/>
      <c r="C750" s="180"/>
      <c r="D750" s="31"/>
      <c r="E750" s="31"/>
      <c r="I750" s="31"/>
    </row>
    <row r="751" ht="14.25" customHeight="1">
      <c r="B751" s="31"/>
      <c r="C751" s="180"/>
      <c r="D751" s="31"/>
      <c r="E751" s="31"/>
      <c r="I751" s="31"/>
    </row>
    <row r="752" ht="14.25" customHeight="1">
      <c r="B752" s="31"/>
      <c r="C752" s="180"/>
      <c r="D752" s="31"/>
      <c r="E752" s="31"/>
      <c r="I752" s="31"/>
    </row>
    <row r="753" ht="14.25" customHeight="1">
      <c r="B753" s="31"/>
      <c r="C753" s="180"/>
      <c r="D753" s="31"/>
      <c r="E753" s="31"/>
      <c r="I753" s="31"/>
    </row>
    <row r="754" ht="14.25" customHeight="1">
      <c r="B754" s="31"/>
      <c r="C754" s="180"/>
      <c r="D754" s="31"/>
      <c r="E754" s="31"/>
      <c r="I754" s="31"/>
    </row>
    <row r="755" ht="14.25" customHeight="1">
      <c r="B755" s="31"/>
      <c r="C755" s="180"/>
      <c r="D755" s="31"/>
      <c r="E755" s="31"/>
      <c r="I755" s="31"/>
    </row>
    <row r="756" ht="14.25" customHeight="1">
      <c r="B756" s="31"/>
      <c r="C756" s="180"/>
      <c r="D756" s="31"/>
      <c r="E756" s="31"/>
      <c r="I756" s="31"/>
    </row>
    <row r="757" ht="14.25" customHeight="1">
      <c r="B757" s="31"/>
      <c r="C757" s="180"/>
      <c r="D757" s="31"/>
      <c r="E757" s="31"/>
      <c r="I757" s="31"/>
    </row>
    <row r="758" ht="14.25" customHeight="1">
      <c r="B758" s="31"/>
      <c r="C758" s="180"/>
      <c r="D758" s="31"/>
      <c r="E758" s="31"/>
      <c r="I758" s="31"/>
    </row>
    <row r="759" ht="14.25" customHeight="1">
      <c r="B759" s="31"/>
      <c r="C759" s="180"/>
      <c r="D759" s="31"/>
      <c r="E759" s="31"/>
      <c r="I759" s="31"/>
    </row>
    <row r="760" ht="14.25" customHeight="1">
      <c r="B760" s="31"/>
      <c r="C760" s="180"/>
      <c r="D760" s="31"/>
      <c r="E760" s="31"/>
      <c r="I760" s="31"/>
    </row>
    <row r="761" ht="14.25" customHeight="1">
      <c r="B761" s="31"/>
      <c r="C761" s="180"/>
      <c r="D761" s="31"/>
      <c r="E761" s="31"/>
      <c r="I761" s="31"/>
    </row>
    <row r="762" ht="14.25" customHeight="1">
      <c r="B762" s="31"/>
      <c r="C762" s="180"/>
      <c r="D762" s="31"/>
      <c r="E762" s="31"/>
      <c r="I762" s="31"/>
    </row>
    <row r="763" ht="14.25" customHeight="1">
      <c r="B763" s="31"/>
      <c r="C763" s="180"/>
      <c r="D763" s="31"/>
      <c r="E763" s="31"/>
      <c r="I763" s="31"/>
    </row>
    <row r="764" ht="14.25" customHeight="1">
      <c r="B764" s="31"/>
      <c r="C764" s="180"/>
      <c r="D764" s="31"/>
      <c r="E764" s="31"/>
      <c r="I764" s="31"/>
    </row>
    <row r="765" ht="14.25" customHeight="1">
      <c r="B765" s="31"/>
      <c r="C765" s="180"/>
      <c r="D765" s="31"/>
      <c r="E765" s="31"/>
      <c r="I765" s="31"/>
    </row>
    <row r="766" ht="14.25" customHeight="1">
      <c r="B766" s="31"/>
      <c r="C766" s="180"/>
      <c r="D766" s="31"/>
      <c r="E766" s="31"/>
      <c r="I766" s="31"/>
    </row>
    <row r="767" ht="14.25" customHeight="1">
      <c r="B767" s="31"/>
      <c r="C767" s="180"/>
      <c r="D767" s="31"/>
      <c r="E767" s="31"/>
      <c r="I767" s="31"/>
    </row>
    <row r="768" ht="14.25" customHeight="1">
      <c r="B768" s="31"/>
      <c r="C768" s="180"/>
      <c r="D768" s="31"/>
      <c r="E768" s="31"/>
      <c r="I768" s="31"/>
    </row>
    <row r="769" ht="14.25" customHeight="1">
      <c r="B769" s="31"/>
      <c r="C769" s="180"/>
      <c r="D769" s="31"/>
      <c r="E769" s="31"/>
      <c r="I769" s="31"/>
    </row>
    <row r="770" ht="14.25" customHeight="1">
      <c r="B770" s="31"/>
      <c r="C770" s="180"/>
      <c r="D770" s="31"/>
      <c r="E770" s="31"/>
      <c r="I770" s="31"/>
    </row>
    <row r="771" ht="14.25" customHeight="1">
      <c r="B771" s="31"/>
      <c r="C771" s="180"/>
      <c r="D771" s="31"/>
      <c r="E771" s="31"/>
      <c r="I771" s="31"/>
    </row>
    <row r="772" ht="14.25" customHeight="1">
      <c r="B772" s="31"/>
      <c r="C772" s="180"/>
      <c r="D772" s="31"/>
      <c r="E772" s="31"/>
      <c r="I772" s="31"/>
    </row>
    <row r="773" ht="14.25" customHeight="1">
      <c r="B773" s="31"/>
      <c r="C773" s="180"/>
      <c r="D773" s="31"/>
      <c r="E773" s="31"/>
      <c r="I773" s="31"/>
    </row>
    <row r="774" ht="14.25" customHeight="1">
      <c r="B774" s="31"/>
      <c r="C774" s="180"/>
      <c r="D774" s="31"/>
      <c r="E774" s="31"/>
      <c r="I774" s="31"/>
    </row>
    <row r="775" ht="14.25" customHeight="1">
      <c r="B775" s="31"/>
      <c r="C775" s="180"/>
      <c r="D775" s="31"/>
      <c r="E775" s="31"/>
      <c r="I775" s="31"/>
    </row>
    <row r="776" ht="14.25" customHeight="1">
      <c r="B776" s="31"/>
      <c r="C776" s="180"/>
      <c r="D776" s="31"/>
      <c r="E776" s="31"/>
      <c r="I776" s="31"/>
    </row>
    <row r="777" ht="14.25" customHeight="1">
      <c r="B777" s="31"/>
      <c r="C777" s="180"/>
      <c r="D777" s="31"/>
      <c r="E777" s="31"/>
      <c r="I777" s="31"/>
    </row>
    <row r="778" ht="14.25" customHeight="1">
      <c r="B778" s="31"/>
      <c r="C778" s="180"/>
      <c r="D778" s="31"/>
      <c r="E778" s="31"/>
      <c r="I778" s="31"/>
    </row>
    <row r="779" ht="14.25" customHeight="1">
      <c r="B779" s="31"/>
      <c r="C779" s="180"/>
      <c r="D779" s="31"/>
      <c r="E779" s="31"/>
      <c r="I779" s="31"/>
    </row>
    <row r="780" ht="14.25" customHeight="1">
      <c r="B780" s="31"/>
      <c r="C780" s="180"/>
      <c r="D780" s="31"/>
      <c r="E780" s="31"/>
      <c r="I780" s="31"/>
    </row>
    <row r="781" ht="14.25" customHeight="1">
      <c r="B781" s="31"/>
      <c r="C781" s="180"/>
      <c r="D781" s="31"/>
      <c r="E781" s="31"/>
      <c r="I781" s="31"/>
    </row>
    <row r="782" ht="14.25" customHeight="1">
      <c r="B782" s="31"/>
      <c r="C782" s="180"/>
      <c r="D782" s="31"/>
      <c r="E782" s="31"/>
      <c r="I782" s="31"/>
    </row>
    <row r="783" ht="14.25" customHeight="1">
      <c r="B783" s="31"/>
      <c r="C783" s="180"/>
      <c r="D783" s="31"/>
      <c r="E783" s="31"/>
      <c r="I783" s="31"/>
    </row>
    <row r="784" ht="14.25" customHeight="1">
      <c r="B784" s="31"/>
      <c r="C784" s="180"/>
      <c r="D784" s="31"/>
      <c r="E784" s="31"/>
      <c r="I784" s="31"/>
    </row>
    <row r="785" ht="14.25" customHeight="1">
      <c r="B785" s="31"/>
      <c r="C785" s="180"/>
      <c r="D785" s="31"/>
      <c r="E785" s="31"/>
      <c r="I785" s="31"/>
    </row>
    <row r="786" ht="14.25" customHeight="1">
      <c r="B786" s="31"/>
      <c r="C786" s="180"/>
      <c r="D786" s="31"/>
      <c r="E786" s="31"/>
      <c r="I786" s="31"/>
    </row>
    <row r="787" ht="14.25" customHeight="1">
      <c r="B787" s="31"/>
      <c r="C787" s="180"/>
      <c r="D787" s="31"/>
      <c r="E787" s="31"/>
      <c r="I787" s="31"/>
    </row>
    <row r="788" ht="14.25" customHeight="1">
      <c r="B788" s="31"/>
      <c r="C788" s="180"/>
      <c r="D788" s="31"/>
      <c r="E788" s="31"/>
      <c r="I788" s="31"/>
    </row>
    <row r="789" ht="14.25" customHeight="1">
      <c r="B789" s="31"/>
      <c r="C789" s="180"/>
      <c r="D789" s="31"/>
      <c r="E789" s="31"/>
      <c r="I789" s="31"/>
    </row>
    <row r="790" ht="14.25" customHeight="1">
      <c r="B790" s="31"/>
      <c r="C790" s="180"/>
      <c r="D790" s="31"/>
      <c r="E790" s="31"/>
      <c r="I790" s="31"/>
    </row>
    <row r="791" ht="14.25" customHeight="1">
      <c r="B791" s="31"/>
      <c r="C791" s="180"/>
      <c r="D791" s="31"/>
      <c r="E791" s="31"/>
      <c r="I791" s="31"/>
    </row>
    <row r="792" ht="14.25" customHeight="1">
      <c r="B792" s="31"/>
      <c r="C792" s="180"/>
      <c r="D792" s="31"/>
      <c r="E792" s="31"/>
      <c r="I792" s="31"/>
    </row>
    <row r="793" ht="14.25" customHeight="1">
      <c r="B793" s="31"/>
      <c r="C793" s="180"/>
      <c r="D793" s="31"/>
      <c r="E793" s="31"/>
      <c r="I793" s="31"/>
    </row>
    <row r="794" ht="14.25" customHeight="1">
      <c r="B794" s="31"/>
      <c r="C794" s="180"/>
      <c r="D794" s="31"/>
      <c r="E794" s="31"/>
      <c r="I794" s="31"/>
    </row>
    <row r="795" ht="14.25" customHeight="1">
      <c r="B795" s="31"/>
      <c r="C795" s="180"/>
      <c r="D795" s="31"/>
      <c r="E795" s="31"/>
      <c r="I795" s="31"/>
    </row>
    <row r="796" ht="14.25" customHeight="1">
      <c r="B796" s="31"/>
      <c r="C796" s="180"/>
      <c r="D796" s="31"/>
      <c r="E796" s="31"/>
      <c r="I796" s="31"/>
    </row>
    <row r="797" ht="14.25" customHeight="1">
      <c r="B797" s="31"/>
      <c r="C797" s="180"/>
      <c r="D797" s="31"/>
      <c r="E797" s="31"/>
      <c r="I797" s="31"/>
    </row>
    <row r="798" ht="14.25" customHeight="1">
      <c r="B798" s="31"/>
      <c r="C798" s="180"/>
      <c r="D798" s="31"/>
      <c r="E798" s="31"/>
      <c r="I798" s="31"/>
    </row>
    <row r="799" ht="14.25" customHeight="1">
      <c r="B799" s="31"/>
      <c r="C799" s="180"/>
      <c r="D799" s="31"/>
      <c r="E799" s="31"/>
      <c r="I799" s="31"/>
    </row>
    <row r="800" ht="14.25" customHeight="1">
      <c r="B800" s="31"/>
      <c r="C800" s="180"/>
      <c r="D800" s="31"/>
      <c r="E800" s="31"/>
      <c r="I800" s="31"/>
    </row>
    <row r="801" ht="14.25" customHeight="1">
      <c r="B801" s="31"/>
      <c r="C801" s="180"/>
      <c r="D801" s="31"/>
      <c r="E801" s="31"/>
      <c r="I801" s="31"/>
    </row>
    <row r="802" ht="14.25" customHeight="1">
      <c r="B802" s="31"/>
      <c r="C802" s="180"/>
      <c r="D802" s="31"/>
      <c r="E802" s="31"/>
      <c r="I802" s="31"/>
    </row>
    <row r="803" ht="14.25" customHeight="1">
      <c r="B803" s="31"/>
      <c r="C803" s="180"/>
      <c r="D803" s="31"/>
      <c r="E803" s="31"/>
      <c r="I803" s="31"/>
    </row>
    <row r="804" ht="14.25" customHeight="1">
      <c r="B804" s="31"/>
      <c r="C804" s="180"/>
      <c r="D804" s="31"/>
      <c r="E804" s="31"/>
      <c r="I804" s="31"/>
    </row>
    <row r="805" ht="14.25" customHeight="1">
      <c r="B805" s="31"/>
      <c r="C805" s="180"/>
      <c r="D805" s="31"/>
      <c r="E805" s="31"/>
      <c r="I805" s="31"/>
    </row>
    <row r="806" ht="14.25" customHeight="1">
      <c r="B806" s="31"/>
      <c r="C806" s="180"/>
      <c r="D806" s="31"/>
      <c r="E806" s="31"/>
      <c r="I806" s="31"/>
    </row>
    <row r="807" ht="14.25" customHeight="1">
      <c r="B807" s="31"/>
      <c r="C807" s="180"/>
      <c r="D807" s="31"/>
      <c r="E807" s="31"/>
      <c r="I807" s="31"/>
    </row>
    <row r="808" ht="14.25" customHeight="1">
      <c r="B808" s="31"/>
      <c r="C808" s="180"/>
      <c r="D808" s="31"/>
      <c r="E808" s="31"/>
      <c r="I808" s="31"/>
    </row>
    <row r="809" ht="14.25" customHeight="1">
      <c r="B809" s="31"/>
      <c r="C809" s="180"/>
      <c r="D809" s="31"/>
      <c r="E809" s="31"/>
      <c r="I809" s="31"/>
    </row>
    <row r="810" ht="14.25" customHeight="1">
      <c r="B810" s="31"/>
      <c r="C810" s="180"/>
      <c r="D810" s="31"/>
      <c r="E810" s="31"/>
      <c r="I810" s="31"/>
    </row>
    <row r="811" ht="14.25" customHeight="1">
      <c r="B811" s="31"/>
      <c r="C811" s="180"/>
      <c r="D811" s="31"/>
      <c r="E811" s="31"/>
      <c r="I811" s="31"/>
    </row>
    <row r="812" ht="14.25" customHeight="1">
      <c r="B812" s="31"/>
      <c r="C812" s="180"/>
      <c r="D812" s="31"/>
      <c r="E812" s="31"/>
      <c r="I812" s="31"/>
    </row>
    <row r="813" ht="14.25" customHeight="1">
      <c r="B813" s="31"/>
      <c r="C813" s="180"/>
      <c r="D813" s="31"/>
      <c r="E813" s="31"/>
      <c r="I813" s="31"/>
    </row>
    <row r="814" ht="14.25" customHeight="1">
      <c r="B814" s="31"/>
      <c r="C814" s="180"/>
      <c r="D814" s="31"/>
      <c r="E814" s="31"/>
      <c r="I814" s="31"/>
    </row>
    <row r="815" ht="14.25" customHeight="1">
      <c r="B815" s="31"/>
      <c r="C815" s="180"/>
      <c r="D815" s="31"/>
      <c r="E815" s="31"/>
      <c r="I815" s="31"/>
    </row>
    <row r="816" ht="14.25" customHeight="1">
      <c r="B816" s="31"/>
      <c r="C816" s="180"/>
      <c r="D816" s="31"/>
      <c r="E816" s="31"/>
      <c r="I816" s="31"/>
    </row>
    <row r="817" ht="14.25" customHeight="1">
      <c r="B817" s="31"/>
      <c r="C817" s="180"/>
      <c r="D817" s="31"/>
      <c r="E817" s="31"/>
      <c r="I817" s="31"/>
    </row>
    <row r="818" ht="14.25" customHeight="1">
      <c r="B818" s="31"/>
      <c r="C818" s="180"/>
      <c r="D818" s="31"/>
      <c r="E818" s="31"/>
      <c r="I818" s="31"/>
    </row>
    <row r="819" ht="14.25" customHeight="1">
      <c r="B819" s="31"/>
      <c r="C819" s="180"/>
      <c r="D819" s="31"/>
      <c r="E819" s="31"/>
      <c r="I819" s="31"/>
    </row>
    <row r="820" ht="14.25" customHeight="1">
      <c r="B820" s="31"/>
      <c r="C820" s="180"/>
      <c r="D820" s="31"/>
      <c r="E820" s="31"/>
      <c r="I820" s="31"/>
    </row>
    <row r="821" ht="14.25" customHeight="1">
      <c r="B821" s="31"/>
      <c r="C821" s="180"/>
      <c r="D821" s="31"/>
      <c r="E821" s="31"/>
      <c r="I821" s="31"/>
    </row>
    <row r="822" ht="14.25" customHeight="1">
      <c r="B822" s="31"/>
      <c r="C822" s="180"/>
      <c r="D822" s="31"/>
      <c r="E822" s="31"/>
      <c r="I822" s="31"/>
    </row>
    <row r="823" ht="14.25" customHeight="1">
      <c r="B823" s="31"/>
      <c r="C823" s="180"/>
      <c r="D823" s="31"/>
      <c r="E823" s="31"/>
      <c r="I823" s="31"/>
    </row>
    <row r="824" ht="14.25" customHeight="1">
      <c r="B824" s="31"/>
      <c r="C824" s="180"/>
      <c r="D824" s="31"/>
      <c r="E824" s="31"/>
      <c r="I824" s="31"/>
    </row>
    <row r="825" ht="14.25" customHeight="1">
      <c r="B825" s="31"/>
      <c r="C825" s="180"/>
      <c r="D825" s="31"/>
      <c r="E825" s="31"/>
      <c r="I825" s="31"/>
    </row>
    <row r="826" ht="14.25" customHeight="1">
      <c r="B826" s="31"/>
      <c r="C826" s="180"/>
      <c r="D826" s="31"/>
      <c r="E826" s="31"/>
      <c r="I826" s="31"/>
    </row>
    <row r="827" ht="14.25" customHeight="1">
      <c r="B827" s="31"/>
      <c r="C827" s="180"/>
      <c r="D827" s="31"/>
      <c r="E827" s="31"/>
      <c r="I827" s="31"/>
    </row>
    <row r="828" ht="14.25" customHeight="1">
      <c r="B828" s="31"/>
      <c r="C828" s="180"/>
      <c r="D828" s="31"/>
      <c r="E828" s="31"/>
      <c r="I828" s="31"/>
    </row>
    <row r="829" ht="14.25" customHeight="1">
      <c r="B829" s="31"/>
      <c r="C829" s="180"/>
      <c r="D829" s="31"/>
      <c r="E829" s="31"/>
      <c r="I829" s="31"/>
    </row>
    <row r="830" ht="14.25" customHeight="1">
      <c r="B830" s="31"/>
      <c r="C830" s="180"/>
      <c r="D830" s="31"/>
      <c r="E830" s="31"/>
      <c r="I830" s="31"/>
    </row>
    <row r="831" ht="14.25" customHeight="1">
      <c r="B831" s="31"/>
      <c r="C831" s="180"/>
      <c r="D831" s="31"/>
      <c r="E831" s="31"/>
      <c r="I831" s="31"/>
    </row>
    <row r="832" ht="14.25" customHeight="1">
      <c r="B832" s="31"/>
      <c r="C832" s="180"/>
      <c r="D832" s="31"/>
      <c r="E832" s="31"/>
      <c r="I832" s="31"/>
    </row>
    <row r="833" ht="14.25" customHeight="1">
      <c r="B833" s="31"/>
      <c r="C833" s="180"/>
      <c r="D833" s="31"/>
      <c r="E833" s="31"/>
      <c r="I833" s="31"/>
    </row>
    <row r="834" ht="14.25" customHeight="1">
      <c r="B834" s="31"/>
      <c r="C834" s="180"/>
      <c r="D834" s="31"/>
      <c r="E834" s="31"/>
      <c r="I834" s="31"/>
    </row>
    <row r="835" ht="14.25" customHeight="1">
      <c r="B835" s="31"/>
      <c r="C835" s="180"/>
      <c r="D835" s="31"/>
      <c r="E835" s="31"/>
      <c r="I835" s="31"/>
    </row>
    <row r="836" ht="14.25" customHeight="1">
      <c r="B836" s="31"/>
      <c r="C836" s="180"/>
      <c r="D836" s="31"/>
      <c r="E836" s="31"/>
      <c r="I836" s="31"/>
    </row>
    <row r="837" ht="14.25" customHeight="1">
      <c r="B837" s="31"/>
      <c r="C837" s="180"/>
      <c r="D837" s="31"/>
      <c r="E837" s="31"/>
      <c r="I837" s="31"/>
    </row>
    <row r="838" ht="14.25" customHeight="1">
      <c r="B838" s="31"/>
      <c r="C838" s="180"/>
      <c r="D838" s="31"/>
      <c r="E838" s="31"/>
      <c r="I838" s="31"/>
    </row>
    <row r="839" ht="14.25" customHeight="1">
      <c r="B839" s="31"/>
      <c r="C839" s="180"/>
      <c r="D839" s="31"/>
      <c r="E839" s="31"/>
      <c r="I839" s="31"/>
    </row>
    <row r="840" ht="14.25" customHeight="1">
      <c r="B840" s="31"/>
      <c r="C840" s="180"/>
      <c r="D840" s="31"/>
      <c r="E840" s="31"/>
      <c r="I840" s="31"/>
    </row>
    <row r="841" ht="14.25" customHeight="1">
      <c r="B841" s="31"/>
      <c r="C841" s="180"/>
      <c r="D841" s="31"/>
      <c r="E841" s="31"/>
      <c r="I841" s="31"/>
    </row>
    <row r="842" ht="14.25" customHeight="1">
      <c r="B842" s="31"/>
      <c r="C842" s="180"/>
      <c r="D842" s="31"/>
      <c r="E842" s="31"/>
      <c r="I842" s="31"/>
    </row>
    <row r="843" ht="14.25" customHeight="1">
      <c r="B843" s="31"/>
      <c r="C843" s="180"/>
      <c r="D843" s="31"/>
      <c r="E843" s="31"/>
      <c r="I843" s="31"/>
    </row>
    <row r="844" ht="14.25" customHeight="1">
      <c r="B844" s="31"/>
      <c r="C844" s="180"/>
      <c r="D844" s="31"/>
      <c r="E844" s="31"/>
      <c r="I844" s="31"/>
    </row>
    <row r="845" ht="14.25" customHeight="1">
      <c r="B845" s="31"/>
      <c r="C845" s="180"/>
      <c r="D845" s="31"/>
      <c r="E845" s="31"/>
      <c r="I845" s="31"/>
    </row>
    <row r="846" ht="14.25" customHeight="1">
      <c r="B846" s="31"/>
      <c r="C846" s="180"/>
      <c r="D846" s="31"/>
      <c r="E846" s="31"/>
      <c r="I846" s="31"/>
    </row>
    <row r="847" ht="14.25" customHeight="1">
      <c r="B847" s="31"/>
      <c r="C847" s="180"/>
      <c r="D847" s="31"/>
      <c r="E847" s="31"/>
      <c r="I847" s="31"/>
    </row>
    <row r="848" ht="14.25" customHeight="1">
      <c r="B848" s="31"/>
      <c r="C848" s="180"/>
      <c r="D848" s="31"/>
      <c r="E848" s="31"/>
      <c r="I848" s="31"/>
    </row>
    <row r="849" ht="14.25" customHeight="1">
      <c r="B849" s="31"/>
      <c r="C849" s="180"/>
      <c r="D849" s="31"/>
      <c r="E849" s="31"/>
      <c r="I849" s="31"/>
    </row>
    <row r="850" ht="14.25" customHeight="1">
      <c r="B850" s="31"/>
      <c r="C850" s="180"/>
      <c r="D850" s="31"/>
      <c r="E850" s="31"/>
      <c r="I850" s="31"/>
    </row>
    <row r="851" ht="14.25" customHeight="1">
      <c r="B851" s="31"/>
      <c r="C851" s="180"/>
      <c r="D851" s="31"/>
      <c r="E851" s="31"/>
      <c r="I851" s="31"/>
    </row>
    <row r="852" ht="14.25" customHeight="1">
      <c r="B852" s="31"/>
      <c r="C852" s="180"/>
      <c r="D852" s="31"/>
      <c r="E852" s="31"/>
      <c r="I852" s="31"/>
    </row>
    <row r="853" ht="14.25" customHeight="1">
      <c r="B853" s="31"/>
      <c r="C853" s="180"/>
      <c r="D853" s="31"/>
      <c r="E853" s="31"/>
      <c r="I853" s="31"/>
    </row>
    <row r="854" ht="14.25" customHeight="1">
      <c r="B854" s="31"/>
      <c r="C854" s="180"/>
      <c r="D854" s="31"/>
      <c r="E854" s="31"/>
      <c r="I854" s="31"/>
    </row>
    <row r="855" ht="14.25" customHeight="1">
      <c r="B855" s="31"/>
      <c r="C855" s="180"/>
      <c r="D855" s="31"/>
      <c r="E855" s="31"/>
      <c r="I855" s="31"/>
    </row>
    <row r="856" ht="14.25" customHeight="1">
      <c r="B856" s="31"/>
      <c r="C856" s="180"/>
      <c r="D856" s="31"/>
      <c r="E856" s="31"/>
      <c r="I856" s="31"/>
    </row>
    <row r="857" ht="14.25" customHeight="1">
      <c r="B857" s="31"/>
      <c r="C857" s="180"/>
      <c r="D857" s="31"/>
      <c r="E857" s="31"/>
      <c r="I857" s="31"/>
    </row>
    <row r="858" ht="14.25" customHeight="1">
      <c r="B858" s="31"/>
      <c r="C858" s="180"/>
      <c r="D858" s="31"/>
      <c r="E858" s="31"/>
      <c r="I858" s="31"/>
    </row>
    <row r="859" ht="14.25" customHeight="1">
      <c r="B859" s="31"/>
      <c r="C859" s="180"/>
      <c r="D859" s="31"/>
      <c r="E859" s="31"/>
      <c r="I859" s="31"/>
    </row>
    <row r="860" ht="14.25" customHeight="1">
      <c r="B860" s="31"/>
      <c r="C860" s="180"/>
      <c r="D860" s="31"/>
      <c r="E860" s="31"/>
      <c r="I860" s="31"/>
    </row>
    <row r="861" ht="14.25" customHeight="1">
      <c r="B861" s="31"/>
      <c r="C861" s="180"/>
      <c r="D861" s="31"/>
      <c r="E861" s="31"/>
      <c r="I861" s="31"/>
    </row>
    <row r="862" ht="14.25" customHeight="1">
      <c r="B862" s="31"/>
      <c r="C862" s="180"/>
      <c r="D862" s="31"/>
      <c r="E862" s="31"/>
      <c r="I862" s="31"/>
    </row>
    <row r="863" ht="14.25" customHeight="1">
      <c r="B863" s="31"/>
      <c r="C863" s="180"/>
      <c r="D863" s="31"/>
      <c r="E863" s="31"/>
      <c r="I863" s="31"/>
    </row>
    <row r="864" ht="14.25" customHeight="1">
      <c r="B864" s="31"/>
      <c r="C864" s="180"/>
      <c r="D864" s="31"/>
      <c r="E864" s="31"/>
      <c r="I864" s="31"/>
    </row>
    <row r="865" ht="14.25" customHeight="1">
      <c r="B865" s="31"/>
      <c r="C865" s="180"/>
      <c r="D865" s="31"/>
      <c r="E865" s="31"/>
      <c r="I865" s="31"/>
    </row>
    <row r="866" ht="14.25" customHeight="1">
      <c r="B866" s="31"/>
      <c r="C866" s="180"/>
      <c r="D866" s="31"/>
      <c r="E866" s="31"/>
      <c r="I866" s="31"/>
    </row>
    <row r="867" ht="14.25" customHeight="1">
      <c r="B867" s="31"/>
      <c r="C867" s="180"/>
      <c r="D867" s="31"/>
      <c r="E867" s="31"/>
      <c r="I867" s="31"/>
    </row>
    <row r="868" ht="14.25" customHeight="1">
      <c r="B868" s="31"/>
      <c r="C868" s="180"/>
      <c r="D868" s="31"/>
      <c r="E868" s="31"/>
      <c r="I868" s="31"/>
    </row>
    <row r="869" ht="14.25" customHeight="1">
      <c r="B869" s="31"/>
      <c r="C869" s="180"/>
      <c r="D869" s="31"/>
      <c r="E869" s="31"/>
      <c r="I869" s="31"/>
    </row>
    <row r="870" ht="14.25" customHeight="1">
      <c r="B870" s="31"/>
      <c r="C870" s="180"/>
      <c r="D870" s="31"/>
      <c r="E870" s="31"/>
      <c r="I870" s="31"/>
    </row>
    <row r="871" ht="14.25" customHeight="1">
      <c r="B871" s="31"/>
      <c r="C871" s="180"/>
      <c r="D871" s="31"/>
      <c r="E871" s="31"/>
      <c r="I871" s="31"/>
    </row>
    <row r="872" ht="14.25" customHeight="1">
      <c r="B872" s="31"/>
      <c r="C872" s="180"/>
      <c r="D872" s="31"/>
      <c r="E872" s="31"/>
      <c r="I872" s="31"/>
    </row>
    <row r="873" ht="14.25" customHeight="1">
      <c r="B873" s="31"/>
      <c r="C873" s="180"/>
      <c r="D873" s="31"/>
      <c r="E873" s="31"/>
      <c r="I873" s="31"/>
    </row>
    <row r="874" ht="14.25" customHeight="1">
      <c r="B874" s="31"/>
      <c r="C874" s="180"/>
      <c r="D874" s="31"/>
      <c r="E874" s="31"/>
      <c r="I874" s="31"/>
    </row>
    <row r="875" ht="14.25" customHeight="1">
      <c r="B875" s="31"/>
      <c r="C875" s="180"/>
      <c r="D875" s="31"/>
      <c r="E875" s="31"/>
      <c r="I875" s="31"/>
    </row>
    <row r="876" ht="14.25" customHeight="1">
      <c r="B876" s="31"/>
      <c r="C876" s="180"/>
      <c r="D876" s="31"/>
      <c r="E876" s="31"/>
      <c r="I876" s="31"/>
    </row>
    <row r="877" ht="14.25" customHeight="1">
      <c r="B877" s="31"/>
      <c r="C877" s="180"/>
      <c r="D877" s="31"/>
      <c r="E877" s="31"/>
      <c r="I877" s="31"/>
    </row>
    <row r="878" ht="14.25" customHeight="1">
      <c r="B878" s="31"/>
      <c r="C878" s="180"/>
      <c r="D878" s="31"/>
      <c r="E878" s="31"/>
      <c r="I878" s="31"/>
    </row>
    <row r="879" ht="14.25" customHeight="1">
      <c r="B879" s="31"/>
      <c r="C879" s="180"/>
      <c r="D879" s="31"/>
      <c r="E879" s="31"/>
      <c r="I879" s="31"/>
    </row>
    <row r="880" ht="14.25" customHeight="1">
      <c r="B880" s="31"/>
      <c r="C880" s="180"/>
      <c r="D880" s="31"/>
      <c r="E880" s="31"/>
      <c r="I880" s="31"/>
    </row>
    <row r="881" ht="14.25" customHeight="1">
      <c r="B881" s="31"/>
      <c r="C881" s="180"/>
      <c r="D881" s="31"/>
      <c r="E881" s="31"/>
      <c r="I881" s="31"/>
    </row>
    <row r="882" ht="14.25" customHeight="1">
      <c r="B882" s="31"/>
      <c r="C882" s="180"/>
      <c r="D882" s="31"/>
      <c r="E882" s="31"/>
      <c r="I882" s="31"/>
    </row>
    <row r="883" ht="14.25" customHeight="1">
      <c r="B883" s="31"/>
      <c r="C883" s="180"/>
      <c r="D883" s="31"/>
      <c r="E883" s="31"/>
      <c r="I883" s="31"/>
    </row>
    <row r="884" ht="14.25" customHeight="1">
      <c r="B884" s="31"/>
      <c r="C884" s="180"/>
      <c r="D884" s="31"/>
      <c r="E884" s="31"/>
      <c r="I884" s="31"/>
    </row>
    <row r="885" ht="14.25" customHeight="1">
      <c r="B885" s="31"/>
      <c r="C885" s="180"/>
      <c r="D885" s="31"/>
      <c r="E885" s="31"/>
      <c r="I885" s="31"/>
    </row>
    <row r="886" ht="14.25" customHeight="1">
      <c r="B886" s="31"/>
      <c r="C886" s="180"/>
      <c r="D886" s="31"/>
      <c r="E886" s="31"/>
      <c r="I886" s="31"/>
    </row>
    <row r="887" ht="14.25" customHeight="1">
      <c r="B887" s="31"/>
      <c r="C887" s="180"/>
      <c r="D887" s="31"/>
      <c r="E887" s="31"/>
      <c r="I887" s="31"/>
    </row>
    <row r="888" ht="14.25" customHeight="1">
      <c r="B888" s="31"/>
      <c r="C888" s="180"/>
      <c r="D888" s="31"/>
      <c r="E888" s="31"/>
      <c r="I888" s="31"/>
    </row>
    <row r="889" ht="14.25" customHeight="1">
      <c r="B889" s="31"/>
      <c r="C889" s="180"/>
      <c r="D889" s="31"/>
      <c r="E889" s="31"/>
      <c r="I889" s="31"/>
    </row>
    <row r="890" ht="14.25" customHeight="1">
      <c r="B890" s="31"/>
      <c r="C890" s="180"/>
      <c r="D890" s="31"/>
      <c r="E890" s="31"/>
      <c r="I890" s="31"/>
    </row>
    <row r="891" ht="14.25" customHeight="1">
      <c r="B891" s="31"/>
      <c r="C891" s="180"/>
      <c r="D891" s="31"/>
      <c r="E891" s="31"/>
      <c r="I891" s="31"/>
    </row>
    <row r="892" ht="14.25" customHeight="1">
      <c r="B892" s="31"/>
      <c r="C892" s="180"/>
      <c r="D892" s="31"/>
      <c r="E892" s="31"/>
      <c r="I892" s="31"/>
    </row>
    <row r="893" ht="14.25" customHeight="1">
      <c r="B893" s="31"/>
      <c r="C893" s="180"/>
      <c r="D893" s="31"/>
      <c r="E893" s="31"/>
      <c r="I893" s="31"/>
    </row>
    <row r="894" ht="14.25" customHeight="1">
      <c r="B894" s="31"/>
      <c r="C894" s="180"/>
      <c r="D894" s="31"/>
      <c r="E894" s="31"/>
      <c r="I894" s="31"/>
    </row>
    <row r="895" ht="14.25" customHeight="1">
      <c r="B895" s="31"/>
      <c r="C895" s="180"/>
      <c r="D895" s="31"/>
      <c r="E895" s="31"/>
      <c r="I895" s="31"/>
    </row>
    <row r="896" ht="14.25" customHeight="1">
      <c r="B896" s="31"/>
      <c r="C896" s="180"/>
      <c r="D896" s="31"/>
      <c r="E896" s="31"/>
      <c r="I896" s="31"/>
    </row>
    <row r="897" ht="14.25" customHeight="1">
      <c r="B897" s="31"/>
      <c r="C897" s="180"/>
      <c r="D897" s="31"/>
      <c r="E897" s="31"/>
      <c r="I897" s="31"/>
    </row>
    <row r="898" ht="14.25" customHeight="1">
      <c r="B898" s="31"/>
      <c r="C898" s="180"/>
      <c r="D898" s="31"/>
      <c r="E898" s="31"/>
      <c r="I898" s="31"/>
    </row>
    <row r="899" ht="14.25" customHeight="1">
      <c r="B899" s="31"/>
      <c r="C899" s="180"/>
      <c r="D899" s="31"/>
      <c r="E899" s="31"/>
      <c r="I899" s="31"/>
    </row>
    <row r="900" ht="14.25" customHeight="1">
      <c r="B900" s="31"/>
      <c r="C900" s="180"/>
      <c r="D900" s="31"/>
      <c r="E900" s="31"/>
      <c r="I900" s="31"/>
    </row>
    <row r="901" ht="14.25" customHeight="1">
      <c r="B901" s="31"/>
      <c r="C901" s="180"/>
      <c r="D901" s="31"/>
      <c r="E901" s="31"/>
      <c r="I901" s="31"/>
    </row>
    <row r="902" ht="14.25" customHeight="1">
      <c r="B902" s="31"/>
      <c r="C902" s="180"/>
      <c r="D902" s="31"/>
      <c r="E902" s="31"/>
      <c r="I902" s="31"/>
    </row>
    <row r="903" ht="14.25" customHeight="1">
      <c r="B903" s="31"/>
      <c r="C903" s="180"/>
      <c r="D903" s="31"/>
      <c r="E903" s="31"/>
      <c r="I903" s="31"/>
    </row>
    <row r="904" ht="14.25" customHeight="1">
      <c r="B904" s="31"/>
      <c r="C904" s="180"/>
      <c r="D904" s="31"/>
      <c r="E904" s="31"/>
      <c r="I904" s="31"/>
    </row>
    <row r="905" ht="14.25" customHeight="1">
      <c r="B905" s="31"/>
      <c r="C905" s="180"/>
      <c r="D905" s="31"/>
      <c r="E905" s="31"/>
      <c r="I905" s="31"/>
    </row>
    <row r="906" ht="14.25" customHeight="1">
      <c r="B906" s="31"/>
      <c r="C906" s="180"/>
      <c r="D906" s="31"/>
      <c r="E906" s="31"/>
      <c r="I906" s="31"/>
    </row>
    <row r="907" ht="14.25" customHeight="1">
      <c r="B907" s="31"/>
      <c r="C907" s="180"/>
      <c r="D907" s="31"/>
      <c r="E907" s="31"/>
      <c r="I907" s="31"/>
    </row>
    <row r="908" ht="14.25" customHeight="1">
      <c r="B908" s="31"/>
      <c r="C908" s="180"/>
      <c r="D908" s="31"/>
      <c r="E908" s="31"/>
      <c r="I908" s="31"/>
    </row>
    <row r="909" ht="14.25" customHeight="1">
      <c r="B909" s="31"/>
      <c r="C909" s="180"/>
      <c r="D909" s="31"/>
      <c r="E909" s="31"/>
      <c r="I909" s="31"/>
    </row>
    <row r="910" ht="14.25" customHeight="1">
      <c r="B910" s="31"/>
      <c r="C910" s="180"/>
      <c r="D910" s="31"/>
      <c r="E910" s="31"/>
      <c r="I910" s="31"/>
    </row>
    <row r="911" ht="14.25" customHeight="1">
      <c r="B911" s="31"/>
      <c r="C911" s="180"/>
      <c r="D911" s="31"/>
      <c r="E911" s="31"/>
      <c r="I911" s="31"/>
    </row>
    <row r="912" ht="14.25" customHeight="1">
      <c r="B912" s="31"/>
      <c r="C912" s="180"/>
      <c r="D912" s="31"/>
      <c r="E912" s="31"/>
      <c r="I912" s="31"/>
    </row>
    <row r="913" ht="14.25" customHeight="1">
      <c r="B913" s="31"/>
      <c r="C913" s="180"/>
      <c r="D913" s="31"/>
      <c r="E913" s="31"/>
      <c r="I913" s="31"/>
    </row>
    <row r="914" ht="14.25" customHeight="1">
      <c r="B914" s="31"/>
      <c r="C914" s="180"/>
      <c r="D914" s="31"/>
      <c r="E914" s="31"/>
      <c r="I914" s="31"/>
    </row>
    <row r="915" ht="14.25" customHeight="1">
      <c r="B915" s="31"/>
      <c r="C915" s="180"/>
      <c r="D915" s="31"/>
      <c r="E915" s="31"/>
      <c r="I915" s="31"/>
    </row>
    <row r="916" ht="14.25" customHeight="1">
      <c r="B916" s="31"/>
      <c r="C916" s="180"/>
      <c r="D916" s="31"/>
      <c r="E916" s="31"/>
      <c r="I916" s="31"/>
    </row>
    <row r="917" ht="14.25" customHeight="1">
      <c r="B917" s="31"/>
      <c r="C917" s="180"/>
      <c r="D917" s="31"/>
      <c r="E917" s="31"/>
      <c r="I917" s="31"/>
    </row>
    <row r="918" ht="14.25" customHeight="1">
      <c r="B918" s="31"/>
      <c r="C918" s="180"/>
      <c r="D918" s="31"/>
      <c r="E918" s="31"/>
      <c r="I918" s="31"/>
    </row>
    <row r="919" ht="14.25" customHeight="1">
      <c r="B919" s="31"/>
      <c r="C919" s="180"/>
      <c r="D919" s="31"/>
      <c r="E919" s="31"/>
      <c r="I919" s="31"/>
    </row>
    <row r="920" ht="14.25" customHeight="1">
      <c r="B920" s="31"/>
      <c r="C920" s="180"/>
      <c r="D920" s="31"/>
      <c r="E920" s="31"/>
      <c r="I920" s="31"/>
    </row>
    <row r="921" ht="14.25" customHeight="1">
      <c r="B921" s="31"/>
      <c r="C921" s="180"/>
      <c r="D921" s="31"/>
      <c r="E921" s="31"/>
      <c r="I921" s="31"/>
    </row>
    <row r="922" ht="14.25" customHeight="1">
      <c r="B922" s="31"/>
      <c r="C922" s="180"/>
      <c r="D922" s="31"/>
      <c r="E922" s="31"/>
      <c r="I922" s="31"/>
    </row>
    <row r="923" ht="14.25" customHeight="1">
      <c r="B923" s="31"/>
      <c r="C923" s="180"/>
      <c r="D923" s="31"/>
      <c r="E923" s="31"/>
      <c r="I923" s="31"/>
    </row>
    <row r="924" ht="14.25" customHeight="1">
      <c r="B924" s="31"/>
      <c r="C924" s="180"/>
      <c r="D924" s="31"/>
      <c r="E924" s="31"/>
      <c r="I924" s="31"/>
    </row>
    <row r="925" ht="14.25" customHeight="1">
      <c r="B925" s="31"/>
      <c r="C925" s="180"/>
      <c r="D925" s="31"/>
      <c r="E925" s="31"/>
      <c r="I925" s="31"/>
    </row>
    <row r="926" ht="14.25" customHeight="1">
      <c r="B926" s="31"/>
      <c r="C926" s="180"/>
      <c r="D926" s="31"/>
      <c r="E926" s="31"/>
      <c r="I926" s="31"/>
    </row>
    <row r="927" ht="14.25" customHeight="1">
      <c r="B927" s="31"/>
      <c r="C927" s="180"/>
      <c r="D927" s="31"/>
      <c r="E927" s="31"/>
      <c r="I927" s="31"/>
    </row>
    <row r="928" ht="14.25" customHeight="1">
      <c r="B928" s="31"/>
      <c r="C928" s="180"/>
      <c r="D928" s="31"/>
      <c r="E928" s="31"/>
      <c r="I928" s="31"/>
    </row>
    <row r="929" ht="14.25" customHeight="1">
      <c r="B929" s="31"/>
      <c r="C929" s="180"/>
      <c r="D929" s="31"/>
      <c r="E929" s="31"/>
      <c r="I929" s="31"/>
    </row>
    <row r="930" ht="14.25" customHeight="1">
      <c r="B930" s="31"/>
      <c r="C930" s="180"/>
      <c r="D930" s="31"/>
      <c r="E930" s="31"/>
      <c r="I930" s="31"/>
    </row>
    <row r="931" ht="14.25" customHeight="1">
      <c r="B931" s="31"/>
      <c r="C931" s="180"/>
      <c r="D931" s="31"/>
      <c r="E931" s="31"/>
      <c r="I931" s="31"/>
    </row>
    <row r="932" ht="14.25" customHeight="1">
      <c r="B932" s="31"/>
      <c r="C932" s="180"/>
      <c r="D932" s="31"/>
      <c r="E932" s="31"/>
      <c r="I932" s="31"/>
    </row>
    <row r="933" ht="14.25" customHeight="1">
      <c r="B933" s="31"/>
      <c r="C933" s="180"/>
      <c r="D933" s="31"/>
      <c r="E933" s="31"/>
      <c r="I933" s="31"/>
    </row>
    <row r="934" ht="14.25" customHeight="1">
      <c r="B934" s="31"/>
      <c r="C934" s="180"/>
      <c r="D934" s="31"/>
      <c r="E934" s="31"/>
      <c r="I934" s="31"/>
    </row>
    <row r="935" ht="14.25" customHeight="1">
      <c r="B935" s="31"/>
      <c r="C935" s="180"/>
      <c r="D935" s="31"/>
      <c r="E935" s="31"/>
      <c r="I935" s="31"/>
    </row>
    <row r="936" ht="14.25" customHeight="1">
      <c r="B936" s="31"/>
      <c r="C936" s="180"/>
      <c r="D936" s="31"/>
      <c r="E936" s="31"/>
      <c r="I936" s="31"/>
    </row>
    <row r="937" ht="14.25" customHeight="1">
      <c r="B937" s="31"/>
      <c r="C937" s="180"/>
      <c r="D937" s="31"/>
      <c r="E937" s="31"/>
      <c r="I937" s="31"/>
    </row>
    <row r="938" ht="14.25" customHeight="1">
      <c r="B938" s="31"/>
      <c r="C938" s="180"/>
      <c r="D938" s="31"/>
      <c r="E938" s="31"/>
      <c r="I938" s="31"/>
    </row>
    <row r="939" ht="14.25" customHeight="1">
      <c r="B939" s="31"/>
      <c r="C939" s="180"/>
      <c r="D939" s="31"/>
      <c r="E939" s="31"/>
      <c r="I939" s="31"/>
    </row>
    <row r="940" ht="14.25" customHeight="1">
      <c r="B940" s="31"/>
      <c r="C940" s="180"/>
      <c r="D940" s="31"/>
      <c r="E940" s="31"/>
      <c r="I940" s="31"/>
    </row>
    <row r="941" ht="14.25" customHeight="1">
      <c r="B941" s="31"/>
      <c r="C941" s="180"/>
      <c r="D941" s="31"/>
      <c r="E941" s="31"/>
      <c r="I941" s="31"/>
    </row>
    <row r="942" ht="14.25" customHeight="1">
      <c r="B942" s="31"/>
      <c r="C942" s="180"/>
      <c r="D942" s="31"/>
      <c r="E942" s="31"/>
      <c r="I942" s="31"/>
    </row>
    <row r="943" ht="14.25" customHeight="1">
      <c r="B943" s="31"/>
      <c r="C943" s="180"/>
      <c r="D943" s="31"/>
      <c r="E943" s="31"/>
      <c r="I943" s="31"/>
    </row>
    <row r="944" ht="14.25" customHeight="1">
      <c r="B944" s="31"/>
      <c r="C944" s="180"/>
      <c r="D944" s="31"/>
      <c r="E944" s="31"/>
      <c r="I944" s="31"/>
    </row>
    <row r="945" ht="14.25" customHeight="1">
      <c r="B945" s="31"/>
      <c r="C945" s="180"/>
      <c r="D945" s="31"/>
      <c r="E945" s="31"/>
      <c r="I945" s="31"/>
    </row>
    <row r="946" ht="14.25" customHeight="1">
      <c r="B946" s="31"/>
      <c r="C946" s="180"/>
      <c r="D946" s="31"/>
      <c r="E946" s="31"/>
      <c r="I946" s="31"/>
    </row>
    <row r="947" ht="14.25" customHeight="1">
      <c r="B947" s="31"/>
      <c r="C947" s="180"/>
      <c r="D947" s="31"/>
      <c r="E947" s="31"/>
      <c r="I947" s="31"/>
    </row>
    <row r="948" ht="14.25" customHeight="1">
      <c r="B948" s="31"/>
      <c r="C948" s="180"/>
      <c r="D948" s="31"/>
      <c r="E948" s="31"/>
      <c r="I948" s="31"/>
    </row>
    <row r="949" ht="14.25" customHeight="1">
      <c r="B949" s="31"/>
      <c r="C949" s="180"/>
      <c r="D949" s="31"/>
      <c r="E949" s="31"/>
      <c r="I949" s="31"/>
    </row>
    <row r="950" ht="14.25" customHeight="1">
      <c r="B950" s="31"/>
      <c r="C950" s="180"/>
      <c r="D950" s="31"/>
      <c r="E950" s="31"/>
      <c r="I950" s="31"/>
    </row>
    <row r="951" ht="14.25" customHeight="1">
      <c r="B951" s="31"/>
      <c r="C951" s="180"/>
      <c r="D951" s="31"/>
      <c r="E951" s="31"/>
      <c r="I951" s="31"/>
    </row>
    <row r="952" ht="14.25" customHeight="1">
      <c r="B952" s="31"/>
      <c r="C952" s="180"/>
      <c r="D952" s="31"/>
      <c r="E952" s="31"/>
      <c r="I952" s="31"/>
    </row>
    <row r="953" ht="14.25" customHeight="1">
      <c r="B953" s="31"/>
      <c r="C953" s="180"/>
      <c r="D953" s="31"/>
      <c r="E953" s="31"/>
      <c r="I953" s="31"/>
    </row>
    <row r="954" ht="14.25" customHeight="1">
      <c r="B954" s="31"/>
      <c r="C954" s="180"/>
      <c r="D954" s="31"/>
      <c r="E954" s="31"/>
      <c r="I954" s="31"/>
    </row>
    <row r="955" ht="14.25" customHeight="1">
      <c r="B955" s="31"/>
      <c r="C955" s="180"/>
      <c r="D955" s="31"/>
      <c r="E955" s="31"/>
      <c r="I955" s="31"/>
    </row>
    <row r="956" ht="14.25" customHeight="1">
      <c r="B956" s="31"/>
      <c r="C956" s="180"/>
      <c r="D956" s="31"/>
      <c r="E956" s="31"/>
      <c r="I956" s="31"/>
    </row>
    <row r="957" ht="14.25" customHeight="1">
      <c r="B957" s="31"/>
      <c r="C957" s="180"/>
      <c r="D957" s="31"/>
      <c r="E957" s="31"/>
      <c r="I957" s="31"/>
    </row>
    <row r="958" ht="14.25" customHeight="1">
      <c r="B958" s="31"/>
      <c r="C958" s="180"/>
      <c r="D958" s="31"/>
      <c r="E958" s="31"/>
      <c r="I958" s="31"/>
    </row>
    <row r="959" ht="14.25" customHeight="1">
      <c r="B959" s="31"/>
      <c r="C959" s="180"/>
      <c r="D959" s="31"/>
      <c r="E959" s="31"/>
      <c r="I959" s="31"/>
    </row>
    <row r="960" ht="14.25" customHeight="1">
      <c r="B960" s="31"/>
      <c r="C960" s="180"/>
      <c r="D960" s="31"/>
      <c r="E960" s="31"/>
      <c r="I960" s="31"/>
    </row>
    <row r="961" ht="14.25" customHeight="1">
      <c r="B961" s="31"/>
      <c r="C961" s="180"/>
      <c r="D961" s="31"/>
      <c r="E961" s="31"/>
      <c r="I961" s="31"/>
    </row>
    <row r="962" ht="14.25" customHeight="1">
      <c r="B962" s="31"/>
      <c r="C962" s="180"/>
      <c r="D962" s="31"/>
      <c r="E962" s="31"/>
      <c r="I962" s="31"/>
    </row>
    <row r="963" ht="14.25" customHeight="1">
      <c r="B963" s="31"/>
      <c r="C963" s="180"/>
      <c r="D963" s="31"/>
      <c r="E963" s="31"/>
      <c r="I963" s="31"/>
    </row>
    <row r="964" ht="14.25" customHeight="1">
      <c r="B964" s="31"/>
      <c r="C964" s="180"/>
      <c r="D964" s="31"/>
      <c r="E964" s="31"/>
      <c r="I964" s="31"/>
    </row>
    <row r="965" ht="14.25" customHeight="1">
      <c r="B965" s="31"/>
      <c r="C965" s="180"/>
      <c r="D965" s="31"/>
      <c r="E965" s="31"/>
      <c r="I965" s="31"/>
    </row>
    <row r="966" ht="14.25" customHeight="1">
      <c r="B966" s="31"/>
      <c r="C966" s="180"/>
      <c r="D966" s="31"/>
      <c r="E966" s="31"/>
      <c r="I966" s="31"/>
    </row>
    <row r="967" ht="14.25" customHeight="1">
      <c r="B967" s="31"/>
      <c r="C967" s="180"/>
      <c r="D967" s="31"/>
      <c r="E967" s="31"/>
      <c r="I967" s="31"/>
    </row>
    <row r="968" ht="14.25" customHeight="1">
      <c r="B968" s="31"/>
      <c r="C968" s="180"/>
      <c r="D968" s="31"/>
      <c r="E968" s="31"/>
      <c r="I968" s="31"/>
    </row>
    <row r="969" ht="14.25" customHeight="1">
      <c r="B969" s="31"/>
      <c r="C969" s="180"/>
      <c r="D969" s="31"/>
      <c r="E969" s="31"/>
      <c r="I969" s="31"/>
    </row>
    <row r="970" ht="14.25" customHeight="1">
      <c r="B970" s="31"/>
      <c r="C970" s="180"/>
      <c r="D970" s="31"/>
      <c r="E970" s="31"/>
      <c r="I970" s="31"/>
    </row>
    <row r="971" ht="14.25" customHeight="1">
      <c r="B971" s="31"/>
      <c r="C971" s="180"/>
      <c r="D971" s="31"/>
      <c r="E971" s="31"/>
      <c r="I971" s="31"/>
    </row>
    <row r="972" ht="14.25" customHeight="1">
      <c r="B972" s="31"/>
      <c r="C972" s="180"/>
      <c r="D972" s="31"/>
      <c r="E972" s="31"/>
      <c r="I972" s="31"/>
    </row>
    <row r="973" ht="14.25" customHeight="1">
      <c r="B973" s="31"/>
      <c r="C973" s="180"/>
      <c r="D973" s="31"/>
      <c r="E973" s="31"/>
      <c r="I973" s="31"/>
    </row>
    <row r="974" ht="14.25" customHeight="1">
      <c r="B974" s="31"/>
      <c r="C974" s="180"/>
      <c r="D974" s="31"/>
      <c r="E974" s="31"/>
      <c r="I974" s="31"/>
    </row>
    <row r="975" ht="14.25" customHeight="1">
      <c r="B975" s="31"/>
      <c r="C975" s="180"/>
      <c r="D975" s="31"/>
      <c r="E975" s="31"/>
      <c r="I975" s="31"/>
    </row>
    <row r="976" ht="14.25" customHeight="1">
      <c r="B976" s="31"/>
      <c r="C976" s="180"/>
      <c r="D976" s="31"/>
      <c r="E976" s="31"/>
      <c r="I976" s="31"/>
    </row>
    <row r="977" ht="14.25" customHeight="1">
      <c r="B977" s="31"/>
      <c r="C977" s="180"/>
      <c r="D977" s="31"/>
      <c r="E977" s="31"/>
      <c r="I977" s="31"/>
    </row>
    <row r="978" ht="14.25" customHeight="1">
      <c r="B978" s="31"/>
      <c r="C978" s="180"/>
      <c r="D978" s="31"/>
      <c r="E978" s="31"/>
      <c r="I978" s="31"/>
    </row>
    <row r="979" ht="14.25" customHeight="1">
      <c r="B979" s="31"/>
      <c r="C979" s="180"/>
      <c r="D979" s="31"/>
      <c r="E979" s="31"/>
      <c r="I979" s="31"/>
    </row>
    <row r="980" ht="14.25" customHeight="1">
      <c r="B980" s="31"/>
      <c r="C980" s="180"/>
      <c r="D980" s="31"/>
      <c r="E980" s="31"/>
      <c r="I980" s="31"/>
    </row>
    <row r="981" ht="14.25" customHeight="1">
      <c r="B981" s="31"/>
      <c r="C981" s="180"/>
      <c r="D981" s="31"/>
      <c r="E981" s="31"/>
      <c r="I981" s="31"/>
    </row>
    <row r="982" ht="14.25" customHeight="1">
      <c r="B982" s="31"/>
      <c r="C982" s="180"/>
      <c r="D982" s="31"/>
      <c r="E982" s="31"/>
      <c r="I982" s="31"/>
    </row>
    <row r="983" ht="14.25" customHeight="1">
      <c r="B983" s="31"/>
      <c r="C983" s="180"/>
      <c r="D983" s="31"/>
      <c r="E983" s="31"/>
      <c r="I983" s="31"/>
    </row>
    <row r="984" ht="14.25" customHeight="1">
      <c r="B984" s="31"/>
      <c r="C984" s="180"/>
      <c r="D984" s="31"/>
      <c r="E984" s="31"/>
      <c r="I984" s="31"/>
    </row>
    <row r="985" ht="14.25" customHeight="1">
      <c r="B985" s="31"/>
      <c r="C985" s="180"/>
      <c r="D985" s="31"/>
      <c r="E985" s="31"/>
      <c r="I985" s="31"/>
    </row>
    <row r="986" ht="14.25" customHeight="1">
      <c r="B986" s="31"/>
      <c r="C986" s="180"/>
      <c r="D986" s="31"/>
      <c r="E986" s="31"/>
      <c r="I986" s="31"/>
    </row>
    <row r="987" ht="14.25" customHeight="1">
      <c r="B987" s="31"/>
      <c r="C987" s="180"/>
      <c r="D987" s="31"/>
      <c r="E987" s="31"/>
      <c r="I987" s="31"/>
    </row>
    <row r="988" ht="14.25" customHeight="1">
      <c r="B988" s="31"/>
      <c r="C988" s="180"/>
      <c r="D988" s="31"/>
      <c r="E988" s="31"/>
      <c r="I988" s="31"/>
    </row>
    <row r="989" ht="14.25" customHeight="1">
      <c r="B989" s="31"/>
      <c r="C989" s="180"/>
      <c r="D989" s="31"/>
      <c r="E989" s="31"/>
      <c r="I989" s="31"/>
    </row>
    <row r="990" ht="14.25" customHeight="1">
      <c r="B990" s="31"/>
      <c r="C990" s="180"/>
      <c r="D990" s="31"/>
      <c r="E990" s="31"/>
      <c r="I990" s="31"/>
    </row>
    <row r="991" ht="14.25" customHeight="1">
      <c r="B991" s="31"/>
      <c r="C991" s="180"/>
      <c r="D991" s="31"/>
      <c r="E991" s="31"/>
      <c r="I991" s="31"/>
    </row>
    <row r="992" ht="14.25" customHeight="1">
      <c r="B992" s="31"/>
      <c r="C992" s="180"/>
      <c r="D992" s="31"/>
      <c r="E992" s="31"/>
      <c r="I992" s="31"/>
    </row>
    <row r="993" ht="14.25" customHeight="1">
      <c r="B993" s="31"/>
      <c r="C993" s="180"/>
      <c r="D993" s="31"/>
      <c r="E993" s="31"/>
      <c r="I993" s="31"/>
    </row>
    <row r="994" ht="14.25" customHeight="1">
      <c r="B994" s="31"/>
      <c r="C994" s="180"/>
      <c r="D994" s="31"/>
      <c r="E994" s="31"/>
      <c r="I994" s="31"/>
    </row>
    <row r="995" ht="14.25" customHeight="1">
      <c r="B995" s="31"/>
      <c r="C995" s="180"/>
      <c r="D995" s="31"/>
      <c r="E995" s="31"/>
      <c r="I995" s="31"/>
    </row>
    <row r="996" ht="14.25" customHeight="1">
      <c r="B996" s="31"/>
      <c r="C996" s="180"/>
      <c r="D996" s="31"/>
      <c r="E996" s="31"/>
      <c r="I996" s="31"/>
    </row>
    <row r="997" ht="14.25" customHeight="1">
      <c r="B997" s="31"/>
      <c r="C997" s="180"/>
      <c r="D997" s="31"/>
      <c r="E997" s="31"/>
      <c r="I997" s="31"/>
    </row>
    <row r="998" ht="14.25" customHeight="1">
      <c r="B998" s="31"/>
      <c r="C998" s="180"/>
      <c r="D998" s="31"/>
      <c r="E998" s="31"/>
      <c r="I998" s="31"/>
    </row>
    <row r="999" ht="14.25" customHeight="1">
      <c r="B999" s="31"/>
      <c r="C999" s="180"/>
      <c r="D999" s="31"/>
      <c r="E999" s="31"/>
      <c r="I999" s="31"/>
    </row>
    <row r="1000" ht="14.25" customHeight="1">
      <c r="B1000" s="31"/>
      <c r="C1000" s="180"/>
      <c r="D1000" s="31"/>
      <c r="E1000" s="31"/>
      <c r="I1000" s="31"/>
    </row>
  </sheetData>
  <mergeCells count="2">
    <mergeCell ref="A2:A3"/>
    <mergeCell ref="B2:B3"/>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2023-05-23T20:41:06Z</dcterms:created>
  <dc:creator>Admin</dc:creator>
</cp:coreProperties>
</file>